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codeName="{3D1A710C-6663-3D7B-7F91-EC182F24A4BC}"/>
  <workbookPr updateLinks="never" codeName="ThisWorkbook" defaultThemeVersion="124226"/>
  <mc:AlternateContent xmlns:mc="http://schemas.openxmlformats.org/markup-compatibility/2006">
    <mc:Choice Requires="x15">
      <x15ac:absPath xmlns:x15ac="http://schemas.microsoft.com/office/spreadsheetml/2010/11/ac" url="\\160.193.10.36\人事担当\03_短時間・特定有期\令和３年度\特定有期・短時間（TA・非常勤以外）\★次年度雇用手続き案内\01雇用書類様式\"/>
    </mc:Choice>
  </mc:AlternateContent>
  <xr:revisionPtr revIDLastSave="0" documentId="13_ncr:1_{8A7396E6-917C-4459-A05E-4B7E0A370408}" xr6:coauthVersionLast="36" xr6:coauthVersionMax="36" xr10:uidLastSave="{00000000-0000-0000-0000-000000000000}"/>
  <bookViews>
    <workbookView xWindow="0" yWindow="0" windowWidth="28800" windowHeight="9945" tabRatio="589" xr2:uid="{00000000-000D-0000-FFFF-FFFF00000000}"/>
  </bookViews>
  <sheets>
    <sheet name="リスト" sheetId="79" r:id="rId1"/>
    <sheet name="財源" sheetId="80" r:id="rId2"/>
    <sheet name="雇用調書" sheetId="81" r:id="rId3"/>
    <sheet name="リストマスタ" sheetId="3" r:id="rId4"/>
  </sheets>
  <definedNames>
    <definedName name="_xlnm._FilterDatabase" localSheetId="0" hidden="1">リスト!$A$2:$CC$11</definedName>
    <definedName name="【所属区分】">OFFSET(リストマスタ!$C$4,0,0,COUNTA(リストマスタ!$C:$C)-2,1)</definedName>
    <definedName name="_xlnm.Print_Area" localSheetId="0">リスト!$B$2:$BC$2</definedName>
    <definedName name="_xlnm.Print_Area" localSheetId="2">雇用調書!$A$1:$V$75</definedName>
    <definedName name="URA">リストマスタ!$S$22:$S$27</definedName>
    <definedName name="シニア研究員">リストマスタ!$S$12:$S$13</definedName>
    <definedName name="シフト勤務">リストマスタ!$AA$4</definedName>
    <definedName name="パートタイム">リストマスタ!$O$4:$O$27</definedName>
    <definedName name="フルタイム">リストマスタ!$L$4:$L$13</definedName>
    <definedName name="ﾌﾟﾛｼﾞｪｸﾄｺｰﾃﾞｨﾈｰﾀｰ">リストマスタ!$S$28:$S$32</definedName>
    <definedName name="教職員区分">リストマスタ!$A$28:$A$29</definedName>
    <definedName name="勤務日数区分">リストマスタ!$A$34:$A$67</definedName>
    <definedName name="研究員">リストマスタ!$S$14:$S$16</definedName>
    <definedName name="研究補佐">リストマスタ!$S$17:$S$21</definedName>
    <definedName name="雇用保険区分">リストマスタ!$A$11:$A$14</definedName>
    <definedName name="再雇用">リストマスタ!$O$4:$O$6</definedName>
    <definedName name="社会保険区分">リストマスタ!$A$3:$A$6</definedName>
    <definedName name="週1日">リストマスタ!$U$4:$U$11</definedName>
    <definedName name="週2日">リストマスタ!$V$4:$V$25</definedName>
    <definedName name="週3日">リストマスタ!$W$4:$W$39</definedName>
    <definedName name="週4日">リストマスタ!$X$4:$X$39</definedName>
    <definedName name="週5日">リストマスタ!$Y$4:$Y$25</definedName>
    <definedName name="週6日">リストマスタ!$Z$4:$Z$11</definedName>
    <definedName name="職種区分">リストマスタ!$F$3:$O$3</definedName>
    <definedName name="短時間">リストマスタ!$I$4:$I$48</definedName>
    <definedName name="通勤手当区分">リストマスタ!$A$19:$A$23</definedName>
    <definedName name="特定有期">リストマスタ!$F$4:$F$35</definedName>
    <definedName name="特任教授">リストマスタ!$S$4:$S$5</definedName>
    <definedName name="特任研究員">リストマスタ!$S$6:$S$11</definedName>
    <definedName name="臨時">リストマスタ!$L$4:$L$11</definedName>
  </definedNames>
  <calcPr calcId="191029"/>
</workbook>
</file>

<file path=xl/calcChain.xml><?xml version="1.0" encoding="utf-8"?>
<calcChain xmlns="http://schemas.openxmlformats.org/spreadsheetml/2006/main">
  <c r="H47" i="81" l="1"/>
  <c r="H70" i="81" l="1"/>
  <c r="T69" i="81"/>
  <c r="R69" i="81"/>
  <c r="Q69" i="81"/>
  <c r="M69" i="81"/>
  <c r="T68" i="81"/>
  <c r="R68" i="81"/>
  <c r="Q68" i="81"/>
  <c r="M68" i="81"/>
  <c r="M66" i="81"/>
  <c r="H66" i="81"/>
  <c r="M65" i="81"/>
  <c r="H65" i="81"/>
  <c r="M64" i="81"/>
  <c r="H64" i="81"/>
  <c r="M63" i="81"/>
  <c r="H63" i="81"/>
  <c r="M62" i="81"/>
  <c r="H62" i="81"/>
  <c r="M61" i="81"/>
  <c r="H61" i="81"/>
  <c r="M60" i="81"/>
  <c r="H60" i="81"/>
  <c r="H57" i="81"/>
  <c r="T56" i="81"/>
  <c r="R56" i="81"/>
  <c r="T55" i="81"/>
  <c r="R55" i="81"/>
  <c r="Q56" i="81"/>
  <c r="Q55" i="81"/>
  <c r="M56" i="81"/>
  <c r="M55" i="81"/>
  <c r="M53" i="81"/>
  <c r="H53" i="81"/>
  <c r="M52" i="81"/>
  <c r="H52" i="81"/>
  <c r="M51" i="81"/>
  <c r="H51" i="81"/>
  <c r="M50" i="81"/>
  <c r="H50" i="81"/>
  <c r="M49" i="81"/>
  <c r="H49" i="81"/>
  <c r="M48" i="81"/>
  <c r="H48" i="81"/>
  <c r="M47" i="81"/>
  <c r="G74" i="81" l="1"/>
  <c r="D72" i="81"/>
  <c r="AA2" i="81" l="1"/>
  <c r="S12" i="81" l="1"/>
  <c r="G73" i="81"/>
  <c r="D73" i="81"/>
  <c r="T43" i="81"/>
  <c r="T42" i="81"/>
  <c r="R43" i="81"/>
  <c r="R42" i="81"/>
  <c r="Q43" i="81"/>
  <c r="Q42" i="81"/>
  <c r="M40" i="81"/>
  <c r="M39" i="81"/>
  <c r="M38" i="81"/>
  <c r="M37" i="81"/>
  <c r="M36" i="81"/>
  <c r="M35" i="81"/>
  <c r="H44" i="81"/>
  <c r="M43" i="81"/>
  <c r="M42" i="81"/>
  <c r="H40" i="81"/>
  <c r="H39" i="81"/>
  <c r="H38" i="81"/>
  <c r="H37" i="81"/>
  <c r="H36" i="81"/>
  <c r="H35" i="81"/>
  <c r="M34" i="81"/>
  <c r="H34" i="81"/>
  <c r="H17" i="81"/>
  <c r="H15" i="81"/>
  <c r="H14" i="81"/>
  <c r="N13" i="81"/>
  <c r="L13" i="81"/>
  <c r="I13" i="81"/>
  <c r="N12" i="81"/>
  <c r="L12" i="81"/>
  <c r="I12" i="81"/>
  <c r="E3" i="81"/>
  <c r="C55" i="80" l="1"/>
  <c r="B55" i="80"/>
  <c r="C54" i="80"/>
  <c r="B54" i="80"/>
  <c r="C53" i="80"/>
  <c r="B53" i="80"/>
  <c r="C52" i="80"/>
  <c r="B52" i="80"/>
  <c r="C51" i="80"/>
  <c r="B51" i="80"/>
  <c r="C50" i="80"/>
  <c r="B50" i="80"/>
  <c r="C49" i="80"/>
  <c r="B49" i="80"/>
  <c r="C48" i="80"/>
  <c r="B48" i="80"/>
  <c r="C47" i="80"/>
  <c r="B47" i="80"/>
  <c r="C46" i="80"/>
  <c r="B46" i="80"/>
  <c r="C45" i="80"/>
  <c r="B45" i="80"/>
  <c r="C44" i="80"/>
  <c r="B44" i="80"/>
  <c r="C43" i="80"/>
  <c r="B43" i="80"/>
  <c r="C42" i="80"/>
  <c r="B42" i="80"/>
  <c r="C41" i="80"/>
  <c r="B41" i="80"/>
  <c r="C40" i="80"/>
  <c r="B40" i="80"/>
  <c r="C39" i="80"/>
  <c r="B39" i="80"/>
  <c r="C38" i="80"/>
  <c r="B38" i="80"/>
  <c r="C37" i="80"/>
  <c r="B37" i="80"/>
  <c r="C36" i="80"/>
  <c r="B36" i="80"/>
  <c r="C35" i="80"/>
  <c r="B35" i="80"/>
  <c r="C34" i="80"/>
  <c r="B34" i="80"/>
  <c r="C33" i="80"/>
  <c r="B33" i="80"/>
  <c r="C32" i="80"/>
  <c r="B32" i="80"/>
  <c r="C31" i="80"/>
  <c r="B31" i="80"/>
  <c r="C30" i="80"/>
  <c r="B30" i="80"/>
  <c r="C29" i="80"/>
  <c r="B29" i="80"/>
  <c r="C28" i="80"/>
  <c r="B28" i="80"/>
  <c r="C27" i="80"/>
  <c r="B27" i="80"/>
  <c r="C26" i="80"/>
  <c r="B26" i="80"/>
  <c r="C25" i="80"/>
  <c r="B25" i="80"/>
  <c r="C24" i="80"/>
  <c r="B24" i="80"/>
  <c r="C23" i="80"/>
  <c r="B23" i="80"/>
  <c r="C22" i="80"/>
  <c r="B22" i="80"/>
  <c r="C21" i="80"/>
  <c r="B21" i="80"/>
  <c r="C20" i="80"/>
  <c r="B20" i="80"/>
  <c r="C19" i="80"/>
  <c r="B19" i="80"/>
  <c r="C18" i="80"/>
  <c r="B18" i="80"/>
  <c r="C17" i="80"/>
  <c r="B17" i="80"/>
  <c r="C16" i="80"/>
  <c r="B16" i="80"/>
  <c r="C15" i="80"/>
  <c r="B15" i="80"/>
  <c r="C14" i="80"/>
  <c r="B14" i="80"/>
  <c r="C13" i="80"/>
  <c r="B13" i="80"/>
  <c r="C12" i="80"/>
  <c r="B12" i="80"/>
  <c r="C11" i="80"/>
  <c r="B11" i="80"/>
  <c r="C10" i="80"/>
  <c r="B10" i="80"/>
  <c r="C9" i="80"/>
  <c r="B9" i="80"/>
  <c r="C8" i="80"/>
  <c r="B8" i="80"/>
  <c r="C7" i="80"/>
  <c r="B7" i="80"/>
  <c r="C6" i="80"/>
  <c r="B6" i="80"/>
  <c r="H27" i="81"/>
  <c r="H26" i="81"/>
  <c r="M25" i="81"/>
  <c r="M24" i="81"/>
  <c r="I24" i="81"/>
  <c r="H23" i="81"/>
  <c r="H20" i="81"/>
  <c r="H22" i="81"/>
  <c r="H19" i="81"/>
  <c r="H21" i="81"/>
  <c r="H18" i="81"/>
  <c r="D75" i="81"/>
  <c r="D74" i="81"/>
  <c r="H72" i="81"/>
  <c r="F72" i="81"/>
  <c r="N30" i="81"/>
  <c r="L30" i="81"/>
  <c r="I30" i="81"/>
  <c r="K29" i="81"/>
  <c r="N28" i="81"/>
  <c r="H28" i="81"/>
  <c r="E6" i="81" l="1"/>
  <c r="O5" i="81"/>
  <c r="BO11" i="79" l="1"/>
  <c r="BO10" i="79"/>
  <c r="BO9" i="79"/>
  <c r="BO8" i="79"/>
  <c r="BO7" i="79"/>
  <c r="BO6" i="79"/>
  <c r="BO5" i="79"/>
  <c r="CC11" i="79"/>
  <c r="CC10" i="79"/>
  <c r="CC9" i="79"/>
  <c r="CC8" i="79"/>
  <c r="CC7" i="79"/>
  <c r="CC6" i="79"/>
  <c r="BV11" i="79"/>
  <c r="BV10" i="79"/>
  <c r="BV9" i="79"/>
  <c r="BV8" i="79"/>
  <c r="BV7" i="79"/>
  <c r="BV5" i="79"/>
  <c r="BQ11" i="79"/>
  <c r="BQ10" i="79"/>
  <c r="BQ9" i="79"/>
  <c r="BQ8" i="79"/>
  <c r="BQ7" i="79"/>
  <c r="BN11" i="79"/>
  <c r="BN10" i="79"/>
  <c r="BN9" i="79"/>
  <c r="BN8" i="79"/>
  <c r="BN7" i="79"/>
  <c r="BN6" i="79"/>
  <c r="BN5" i="79"/>
  <c r="AN11" i="79"/>
  <c r="AM11" i="79"/>
  <c r="AN10" i="79"/>
  <c r="AM10" i="79"/>
  <c r="AN9" i="79"/>
  <c r="AM9" i="79"/>
  <c r="AN8" i="79"/>
  <c r="AM8" i="79"/>
  <c r="AN7" i="79"/>
  <c r="AM7" i="79"/>
  <c r="AK11" i="79"/>
  <c r="AK10" i="79"/>
  <c r="AK9" i="79"/>
  <c r="AK8" i="79"/>
  <c r="AK7" i="79"/>
  <c r="AK6" i="79"/>
  <c r="Q11" i="79"/>
  <c r="Q10" i="79"/>
  <c r="Q9" i="79"/>
  <c r="Q8" i="79"/>
  <c r="Q7" i="79"/>
  <c r="Q6" i="79"/>
  <c r="L11" i="79"/>
  <c r="L10" i="79"/>
  <c r="L9" i="79"/>
  <c r="L8" i="79"/>
  <c r="L6" i="79"/>
  <c r="D11" i="79" l="1"/>
  <c r="D10" i="79"/>
  <c r="D9" i="79"/>
  <c r="D8" i="79"/>
  <c r="D7" i="79"/>
  <c r="AY11" i="79"/>
  <c r="AH11" i="79"/>
  <c r="AR11" i="79" s="1"/>
  <c r="AV11" i="79" s="1"/>
  <c r="AQ11" i="79"/>
  <c r="AY10" i="79"/>
  <c r="AH10" i="79"/>
  <c r="AR10" i="79" s="1"/>
  <c r="AV10" i="79" s="1"/>
  <c r="AQ10" i="79"/>
  <c r="AY9" i="79"/>
  <c r="AH9" i="79"/>
  <c r="AR9" i="79" s="1"/>
  <c r="AV9" i="79" s="1"/>
  <c r="AQ9" i="79"/>
  <c r="AY8" i="79"/>
  <c r="AH8" i="79"/>
  <c r="AR8" i="79" s="1"/>
  <c r="AV8" i="79" s="1"/>
  <c r="AQ8" i="79"/>
  <c r="AY7" i="79"/>
  <c r="AH7" i="79"/>
  <c r="AR7" i="79" s="1"/>
  <c r="AV7" i="79" s="1"/>
  <c r="L7" i="79"/>
  <c r="AQ7" i="79" s="1"/>
  <c r="BV6" i="79"/>
  <c r="BQ6" i="79"/>
  <c r="AY6" i="79"/>
  <c r="AN6" i="79"/>
  <c r="AM6" i="79"/>
  <c r="AH6" i="79"/>
  <c r="AR6" i="79" s="1"/>
  <c r="AV6" i="79" s="1"/>
  <c r="AQ6" i="79"/>
  <c r="D6" i="79"/>
  <c r="AW9" i="79" l="1"/>
  <c r="AS9" i="79"/>
  <c r="AS11" i="79"/>
  <c r="AW11" i="79"/>
  <c r="AW8" i="79"/>
  <c r="AS8" i="79"/>
  <c r="AS10" i="79"/>
  <c r="AW10" i="79"/>
  <c r="AS6" i="79"/>
  <c r="AW6" i="79"/>
  <c r="AW7" i="79"/>
  <c r="AS7" i="79"/>
  <c r="CC5" i="79"/>
  <c r="O8" i="81"/>
  <c r="AU7" i="79" l="1"/>
  <c r="AT7" i="79"/>
  <c r="AT8" i="79"/>
  <c r="AU8" i="79"/>
  <c r="AU6" i="79"/>
  <c r="AT6" i="79"/>
  <c r="AT11" i="79"/>
  <c r="AU11" i="79"/>
  <c r="AU9" i="79"/>
  <c r="AT9" i="79"/>
  <c r="AU10" i="79"/>
  <c r="AT10" i="79"/>
  <c r="AN5" i="79" l="1"/>
  <c r="AM5" i="79"/>
  <c r="Q5" i="79"/>
  <c r="AK5" i="79" l="1"/>
  <c r="B69" i="81" l="1"/>
  <c r="B68" i="81"/>
  <c r="B67" i="81"/>
  <c r="B66" i="81"/>
  <c r="B65" i="81"/>
  <c r="B52" i="81"/>
  <c r="B56" i="81"/>
  <c r="B55" i="81"/>
  <c r="B54" i="81"/>
  <c r="B53" i="81"/>
  <c r="B39" i="81"/>
  <c r="B40" i="81"/>
  <c r="B42" i="81"/>
  <c r="B43" i="81"/>
  <c r="B41" i="81"/>
  <c r="AH5" i="79" l="1"/>
  <c r="AR5" i="79" l="1"/>
  <c r="AV5" i="79" s="1"/>
  <c r="E5" i="81" l="1"/>
  <c r="U1" i="81" l="1"/>
  <c r="AY5" i="79" l="1"/>
  <c r="BQ5" i="79" l="1"/>
  <c r="L5" i="79"/>
  <c r="AQ5" i="79" s="1"/>
  <c r="D5" i="79"/>
  <c r="AS5" i="79" l="1"/>
  <c r="AU5" i="79" s="1"/>
  <c r="AW5" i="79"/>
  <c r="AT5" i="79" l="1"/>
  <c r="I25" i="81" l="1"/>
  <c r="K9" i="81"/>
  <c r="J9" i="81"/>
  <c r="I9" i="81"/>
  <c r="H9" i="81"/>
  <c r="G9" i="81"/>
  <c r="F9" i="81"/>
  <c r="E9" i="81"/>
  <c r="E8" i="81"/>
  <c r="O7" i="81"/>
  <c r="E7" i="81"/>
</calcChain>
</file>

<file path=xl/sharedStrings.xml><?xml version="1.0" encoding="utf-8"?>
<sst xmlns="http://schemas.openxmlformats.org/spreadsheetml/2006/main" count="1032" uniqueCount="603">
  <si>
    <t>月、火、水、木、金</t>
  </si>
  <si>
    <t>都市研究プラザ</t>
  </si>
  <si>
    <t>加入（主）</t>
  </si>
  <si>
    <t>一般職（補助）</t>
  </si>
  <si>
    <t>月</t>
  </si>
  <si>
    <t>非加入</t>
  </si>
  <si>
    <t>加入</t>
  </si>
  <si>
    <t>週1日</t>
    <rPh sb="0" eb="1">
      <t>シュウ</t>
    </rPh>
    <rPh sb="2" eb="3">
      <t>ニチ</t>
    </rPh>
    <phoneticPr fontId="9"/>
  </si>
  <si>
    <t>加入（副）</t>
  </si>
  <si>
    <t>加入/合算対象有</t>
  </si>
  <si>
    <t>週4日</t>
    <rPh sb="0" eb="1">
      <t>シュウ</t>
    </rPh>
    <rPh sb="2" eb="3">
      <t>ニチ</t>
    </rPh>
    <phoneticPr fontId="9"/>
  </si>
  <si>
    <t>週3日</t>
    <rPh sb="0" eb="1">
      <t>シュウ</t>
    </rPh>
    <rPh sb="2" eb="3">
      <t>ニチ</t>
    </rPh>
    <phoneticPr fontId="9"/>
  </si>
  <si>
    <t>週2日</t>
    <rPh sb="0" eb="1">
      <t>シュウ</t>
    </rPh>
    <rPh sb="2" eb="3">
      <t>ニチ</t>
    </rPh>
    <phoneticPr fontId="9"/>
  </si>
  <si>
    <t>大学院経営学研究科</t>
  </si>
  <si>
    <t>大学院経済学研究科</t>
  </si>
  <si>
    <t>大学院法学研究科</t>
  </si>
  <si>
    <t>法曹実務教員</t>
  </si>
  <si>
    <t>大学院文学研究科</t>
  </si>
  <si>
    <t>大学院理学研究科</t>
  </si>
  <si>
    <t>大学院工学研究科</t>
  </si>
  <si>
    <t>人権問題研究センター</t>
  </si>
  <si>
    <t>大学教育研究センター</t>
  </si>
  <si>
    <t>研究補助</t>
  </si>
  <si>
    <t>英語教育開発センター</t>
  </si>
  <si>
    <t>週5日</t>
    <rPh sb="0" eb="1">
      <t>シュウ</t>
    </rPh>
    <rPh sb="2" eb="3">
      <t>ニチ</t>
    </rPh>
    <phoneticPr fontId="9"/>
  </si>
  <si>
    <t>シフト勤務</t>
    <rPh sb="3" eb="5">
      <t>キンム</t>
    </rPh>
    <phoneticPr fontId="8"/>
  </si>
  <si>
    <t>火</t>
  </si>
  <si>
    <t>水、木</t>
  </si>
  <si>
    <t>火、水</t>
  </si>
  <si>
    <t>月12日</t>
    <rPh sb="0" eb="1">
      <t>ツキ</t>
    </rPh>
    <rPh sb="3" eb="4">
      <t>ニチ</t>
    </rPh>
    <phoneticPr fontId="8"/>
  </si>
  <si>
    <t>3号通勤手当</t>
    <phoneticPr fontId="8"/>
  </si>
  <si>
    <t>火、水、木</t>
  </si>
  <si>
    <t>月、火</t>
  </si>
  <si>
    <t>月、火、水</t>
  </si>
  <si>
    <t>火、水、木、金</t>
  </si>
  <si>
    <t>月、火、木</t>
  </si>
  <si>
    <t>月4日</t>
    <rPh sb="0" eb="1">
      <t>ツキ</t>
    </rPh>
    <rPh sb="2" eb="3">
      <t>ニチ</t>
    </rPh>
    <phoneticPr fontId="8"/>
  </si>
  <si>
    <t>月、金</t>
  </si>
  <si>
    <t>月、火、木、金</t>
  </si>
  <si>
    <t>月、水、金</t>
  </si>
  <si>
    <t>月8日</t>
    <rPh sb="0" eb="1">
      <t>ツキ</t>
    </rPh>
    <rPh sb="2" eb="3">
      <t>ニチ</t>
    </rPh>
    <phoneticPr fontId="8"/>
  </si>
  <si>
    <t>月、火、金</t>
  </si>
  <si>
    <t>月10日</t>
    <rPh sb="0" eb="1">
      <t>ツキ</t>
    </rPh>
    <rPh sb="3" eb="4">
      <t>ニチ</t>
    </rPh>
    <phoneticPr fontId="8"/>
  </si>
  <si>
    <t>月、火、水、木</t>
  </si>
  <si>
    <t>支給なし</t>
  </si>
  <si>
    <t>食品栄養科学に関する教育・研究</t>
  </si>
  <si>
    <t>ﾘｻｰﾁｱｼｽﾀﾝﾄ</t>
  </si>
  <si>
    <t>理事長特（特）</t>
  </si>
  <si>
    <t>【社会保険区分】</t>
  </si>
  <si>
    <t>【所属区分】</t>
    <rPh sb="1" eb="3">
      <t>ショゾク</t>
    </rPh>
    <rPh sb="3" eb="5">
      <t>クブン</t>
    </rPh>
    <phoneticPr fontId="8"/>
  </si>
  <si>
    <t>【週勤務日数区分】</t>
    <rPh sb="1" eb="2">
      <t>シュウ</t>
    </rPh>
    <rPh sb="2" eb="4">
      <t>キンム</t>
    </rPh>
    <rPh sb="4" eb="6">
      <t>ニッスウ</t>
    </rPh>
    <rPh sb="6" eb="8">
      <t>クブン</t>
    </rPh>
    <phoneticPr fontId="8"/>
  </si>
  <si>
    <t>週6日</t>
    <rPh sb="0" eb="1">
      <t>シュウ</t>
    </rPh>
    <rPh sb="2" eb="3">
      <t>ニチ</t>
    </rPh>
    <phoneticPr fontId="9"/>
  </si>
  <si>
    <t>月、火、水、木、金、土</t>
    <phoneticPr fontId="9"/>
  </si>
  <si>
    <t>月、水</t>
  </si>
  <si>
    <t>月、火、水、金</t>
  </si>
  <si>
    <t>月、火、水、木、土</t>
  </si>
  <si>
    <t>月、火、水、木、金、日</t>
    <rPh sb="0" eb="1">
      <t>ツキ</t>
    </rPh>
    <rPh sb="2" eb="3">
      <t>ヒ</t>
    </rPh>
    <rPh sb="4" eb="5">
      <t>ミズ</t>
    </rPh>
    <rPh sb="6" eb="7">
      <t>キ</t>
    </rPh>
    <rPh sb="8" eb="9">
      <t>キン</t>
    </rPh>
    <rPh sb="10" eb="11">
      <t>ニチ</t>
    </rPh>
    <phoneticPr fontId="9"/>
  </si>
  <si>
    <t>水</t>
  </si>
  <si>
    <t>月、木</t>
  </si>
  <si>
    <t>月、火、水、土</t>
  </si>
  <si>
    <t>月、火、水、木、日</t>
    <phoneticPr fontId="9"/>
  </si>
  <si>
    <t>月、火、水、木、土、日</t>
    <rPh sb="0" eb="1">
      <t>ツキ</t>
    </rPh>
    <rPh sb="2" eb="3">
      <t>ヒ</t>
    </rPh>
    <rPh sb="4" eb="5">
      <t>ミズ</t>
    </rPh>
    <rPh sb="6" eb="7">
      <t>キ</t>
    </rPh>
    <rPh sb="8" eb="9">
      <t>ツチ</t>
    </rPh>
    <phoneticPr fontId="9"/>
  </si>
  <si>
    <t>木</t>
  </si>
  <si>
    <t>月、火、土</t>
  </si>
  <si>
    <t>月、火、水、日</t>
    <phoneticPr fontId="9"/>
  </si>
  <si>
    <t>月、火、水、金、土</t>
  </si>
  <si>
    <t>月、火、水、金、土、日</t>
    <rPh sb="0" eb="1">
      <t>ツキ</t>
    </rPh>
    <rPh sb="2" eb="3">
      <t>ヒ</t>
    </rPh>
    <rPh sb="4" eb="5">
      <t>ミズ</t>
    </rPh>
    <rPh sb="6" eb="7">
      <t>キン</t>
    </rPh>
    <rPh sb="8" eb="9">
      <t>ツチ</t>
    </rPh>
    <phoneticPr fontId="9"/>
  </si>
  <si>
    <t>金</t>
  </si>
  <si>
    <t>月、土</t>
  </si>
  <si>
    <t>月、火、日</t>
    <rPh sb="4" eb="5">
      <t>ニチ</t>
    </rPh>
    <phoneticPr fontId="9"/>
  </si>
  <si>
    <t>月、火、水、金、日</t>
    <phoneticPr fontId="9"/>
  </si>
  <si>
    <t>月、火、木、金、土、日</t>
    <phoneticPr fontId="9"/>
  </si>
  <si>
    <t>【雇用保険区分】</t>
  </si>
  <si>
    <t>土</t>
  </si>
  <si>
    <t>月、日</t>
    <rPh sb="2" eb="3">
      <t>ニチ</t>
    </rPh>
    <phoneticPr fontId="9"/>
  </si>
  <si>
    <t>月、水、木</t>
  </si>
  <si>
    <t>月、火、木、土</t>
  </si>
  <si>
    <t>月、火、水、土、日</t>
    <phoneticPr fontId="9"/>
  </si>
  <si>
    <t>月、水、木、金、土、日</t>
    <phoneticPr fontId="9"/>
  </si>
  <si>
    <t>日</t>
  </si>
  <si>
    <t>月、火、木、日</t>
    <phoneticPr fontId="9"/>
  </si>
  <si>
    <t>月、火、木、金、土</t>
  </si>
  <si>
    <t>火、水、木、金、土、日</t>
    <phoneticPr fontId="9"/>
  </si>
  <si>
    <t>火、木</t>
  </si>
  <si>
    <t>月、水、土</t>
  </si>
  <si>
    <t>月、火、金、土</t>
    <rPh sb="4" eb="5">
      <t>キン</t>
    </rPh>
    <rPh sb="6" eb="7">
      <t>ツチ</t>
    </rPh>
    <phoneticPr fontId="9"/>
  </si>
  <si>
    <t>月、火、木、金、日</t>
    <phoneticPr fontId="9"/>
  </si>
  <si>
    <t>火、金</t>
  </si>
  <si>
    <t>月、水、日</t>
    <phoneticPr fontId="9"/>
  </si>
  <si>
    <t>月、火、金、日</t>
    <phoneticPr fontId="9"/>
  </si>
  <si>
    <t>月、火、木、土、日</t>
    <phoneticPr fontId="9"/>
  </si>
  <si>
    <t>火、土</t>
  </si>
  <si>
    <t>月、木、金</t>
  </si>
  <si>
    <t>月、火、土、日</t>
    <phoneticPr fontId="9"/>
  </si>
  <si>
    <t>月、火、金、土、日</t>
    <phoneticPr fontId="9"/>
  </si>
  <si>
    <t>火、日</t>
    <rPh sb="0" eb="1">
      <t>ヒ</t>
    </rPh>
    <rPh sb="2" eb="3">
      <t>ニチ</t>
    </rPh>
    <phoneticPr fontId="9"/>
  </si>
  <si>
    <t>月、木、土</t>
  </si>
  <si>
    <t>月、水、木、金</t>
  </si>
  <si>
    <t>月、水、木、金、土</t>
  </si>
  <si>
    <t>月、木、日</t>
    <phoneticPr fontId="9"/>
  </si>
  <si>
    <t>月、水、木、土</t>
  </si>
  <si>
    <t>月、水、木、金、日</t>
    <phoneticPr fontId="9"/>
  </si>
  <si>
    <t>水、金</t>
  </si>
  <si>
    <t>月、金、土</t>
  </si>
  <si>
    <t>月、水、木、日</t>
    <rPh sb="6" eb="7">
      <t>ニチ</t>
    </rPh>
    <phoneticPr fontId="8"/>
  </si>
  <si>
    <t>月、水、木、土、日</t>
    <phoneticPr fontId="9"/>
  </si>
  <si>
    <t>【通勤手当区分】</t>
  </si>
  <si>
    <t>水、土</t>
  </si>
  <si>
    <t>月、金、日</t>
    <rPh sb="4" eb="5">
      <t>ニチ</t>
    </rPh>
    <phoneticPr fontId="9"/>
  </si>
  <si>
    <t>月、水、金、土</t>
  </si>
  <si>
    <t>月、水、金、土、日</t>
    <phoneticPr fontId="9"/>
  </si>
  <si>
    <t>水、日</t>
    <rPh sb="0" eb="1">
      <t>ミズ</t>
    </rPh>
    <rPh sb="2" eb="3">
      <t>ニチ</t>
    </rPh>
    <phoneticPr fontId="9"/>
  </si>
  <si>
    <t>月、土、日</t>
    <phoneticPr fontId="9"/>
  </si>
  <si>
    <t>月、水、金、日</t>
    <phoneticPr fontId="9"/>
  </si>
  <si>
    <t>月、木、金、土、日</t>
    <phoneticPr fontId="9"/>
  </si>
  <si>
    <t>1号通勤手当</t>
    <phoneticPr fontId="8"/>
  </si>
  <si>
    <t>木、金</t>
  </si>
  <si>
    <t>月、水、土、日</t>
    <phoneticPr fontId="9"/>
  </si>
  <si>
    <t>火、水、木、金、土</t>
  </si>
  <si>
    <t>木、土</t>
  </si>
  <si>
    <t>火、水、金</t>
  </si>
  <si>
    <t>月、木、金、土</t>
  </si>
  <si>
    <t>火、水、木、金、日</t>
    <phoneticPr fontId="9"/>
  </si>
  <si>
    <t>木、日</t>
    <rPh sb="0" eb="1">
      <t>キ</t>
    </rPh>
    <rPh sb="2" eb="3">
      <t>ニチ</t>
    </rPh>
    <phoneticPr fontId="9"/>
  </si>
  <si>
    <t>火、水、土</t>
  </si>
  <si>
    <t>月、木、金、日</t>
    <phoneticPr fontId="9"/>
  </si>
  <si>
    <t>火、水、木、土、日</t>
    <phoneticPr fontId="9"/>
  </si>
  <si>
    <t>金、土</t>
  </si>
  <si>
    <t>火、水、日</t>
    <phoneticPr fontId="9"/>
  </si>
  <si>
    <t>月、木、土、日</t>
    <phoneticPr fontId="9"/>
  </si>
  <si>
    <t>火、水、金、土、日</t>
    <phoneticPr fontId="9"/>
  </si>
  <si>
    <t>金、日</t>
    <rPh sb="0" eb="1">
      <t>キン</t>
    </rPh>
    <rPh sb="2" eb="3">
      <t>ニチ</t>
    </rPh>
    <phoneticPr fontId="9"/>
  </si>
  <si>
    <t>火、木、金</t>
  </si>
  <si>
    <t>月、金、土、日</t>
    <phoneticPr fontId="9"/>
  </si>
  <si>
    <t>火、木、金、土、日</t>
    <phoneticPr fontId="9"/>
  </si>
  <si>
    <t>土、日</t>
    <rPh sb="0" eb="1">
      <t>ツチ</t>
    </rPh>
    <rPh sb="2" eb="3">
      <t>ニチ</t>
    </rPh>
    <phoneticPr fontId="9"/>
  </si>
  <si>
    <t>火、木、土</t>
  </si>
  <si>
    <t>水、木、金、土、日</t>
    <phoneticPr fontId="9"/>
  </si>
  <si>
    <r>
      <t>火、木</t>
    </r>
    <r>
      <rPr>
        <sz val="11"/>
        <color indexed="8"/>
        <rFont val="ＭＳ Ｐゴシック"/>
        <family val="3"/>
        <charset val="128"/>
      </rPr>
      <t>、日</t>
    </r>
    <phoneticPr fontId="9"/>
  </si>
  <si>
    <t>火、水、木、土</t>
  </si>
  <si>
    <t>【教職員区分】</t>
    <rPh sb="1" eb="4">
      <t>キョウショクイン</t>
    </rPh>
    <rPh sb="4" eb="6">
      <t>クブン</t>
    </rPh>
    <phoneticPr fontId="8"/>
  </si>
  <si>
    <t>火、金、土</t>
  </si>
  <si>
    <t>火、水、木、日</t>
    <phoneticPr fontId="9"/>
  </si>
  <si>
    <t>火、金、日</t>
    <phoneticPr fontId="9"/>
  </si>
  <si>
    <t>火、水、金、土</t>
  </si>
  <si>
    <t>火、土、日</t>
    <phoneticPr fontId="9"/>
  </si>
  <si>
    <t>火、水、金、日</t>
    <phoneticPr fontId="9"/>
  </si>
  <si>
    <t>水、木、金</t>
  </si>
  <si>
    <t>火、水、土、日</t>
    <phoneticPr fontId="9"/>
  </si>
  <si>
    <t>水、木、土</t>
  </si>
  <si>
    <t>火、木、金、土</t>
  </si>
  <si>
    <t>水、木、日</t>
    <phoneticPr fontId="9"/>
  </si>
  <si>
    <t>火、木、金、日</t>
    <phoneticPr fontId="9"/>
  </si>
  <si>
    <t>水、金、土</t>
  </si>
  <si>
    <t>火、木、土、日</t>
    <phoneticPr fontId="9"/>
  </si>
  <si>
    <t>水、金、日</t>
    <phoneticPr fontId="9"/>
  </si>
  <si>
    <t>火、金、土、日</t>
    <phoneticPr fontId="9"/>
  </si>
  <si>
    <t>【勤務日数区分】</t>
    <rPh sb="1" eb="3">
      <t>キンム</t>
    </rPh>
    <rPh sb="3" eb="5">
      <t>ニッスウ</t>
    </rPh>
    <rPh sb="5" eb="7">
      <t>クブン</t>
    </rPh>
    <phoneticPr fontId="8"/>
  </si>
  <si>
    <t>水、土、日</t>
    <phoneticPr fontId="9"/>
  </si>
  <si>
    <t>水、木、金、土</t>
  </si>
  <si>
    <t>木、金、土</t>
  </si>
  <si>
    <t>水、木、金、日</t>
    <phoneticPr fontId="9"/>
  </si>
  <si>
    <t>木、金、日</t>
    <phoneticPr fontId="9"/>
  </si>
  <si>
    <t>水、木、土、日</t>
    <phoneticPr fontId="9"/>
  </si>
  <si>
    <t>木、土、日</t>
    <phoneticPr fontId="9"/>
  </si>
  <si>
    <t>水、金、土、日</t>
    <phoneticPr fontId="9"/>
  </si>
  <si>
    <t>金、土、日</t>
    <phoneticPr fontId="9"/>
  </si>
  <si>
    <t>木、金、土、日</t>
    <phoneticPr fontId="9"/>
  </si>
  <si>
    <t>1～2</t>
    <phoneticPr fontId="8"/>
  </si>
  <si>
    <t>2～3</t>
    <phoneticPr fontId="8"/>
  </si>
  <si>
    <t>3～4</t>
    <phoneticPr fontId="8"/>
  </si>
  <si>
    <t>4～5</t>
    <phoneticPr fontId="8"/>
  </si>
  <si>
    <t>5～6</t>
    <phoneticPr fontId="8"/>
  </si>
  <si>
    <t>月1日</t>
    <rPh sb="0" eb="1">
      <t>ツキ</t>
    </rPh>
    <rPh sb="2" eb="3">
      <t>ニチ</t>
    </rPh>
    <phoneticPr fontId="8"/>
  </si>
  <si>
    <t>月2日</t>
    <rPh sb="0" eb="1">
      <t>ツキ</t>
    </rPh>
    <rPh sb="2" eb="3">
      <t>ニチ</t>
    </rPh>
    <phoneticPr fontId="8"/>
  </si>
  <si>
    <t>月3日</t>
    <rPh sb="0" eb="1">
      <t>ツキ</t>
    </rPh>
    <rPh sb="2" eb="3">
      <t>ニチ</t>
    </rPh>
    <phoneticPr fontId="8"/>
  </si>
  <si>
    <t>月5日</t>
    <rPh sb="0" eb="1">
      <t>ツキ</t>
    </rPh>
    <rPh sb="2" eb="3">
      <t>ニチ</t>
    </rPh>
    <phoneticPr fontId="8"/>
  </si>
  <si>
    <t>月6日</t>
    <rPh sb="0" eb="1">
      <t>ツキ</t>
    </rPh>
    <rPh sb="2" eb="3">
      <t>ニチ</t>
    </rPh>
    <phoneticPr fontId="8"/>
  </si>
  <si>
    <t>月7日</t>
    <rPh sb="0" eb="1">
      <t>ツキ</t>
    </rPh>
    <rPh sb="2" eb="3">
      <t>ニチ</t>
    </rPh>
    <phoneticPr fontId="8"/>
  </si>
  <si>
    <t>月9日</t>
    <rPh sb="0" eb="1">
      <t>ツキ</t>
    </rPh>
    <rPh sb="2" eb="3">
      <t>ニチ</t>
    </rPh>
    <phoneticPr fontId="8"/>
  </si>
  <si>
    <t>月11日</t>
    <rPh sb="0" eb="1">
      <t>ツキ</t>
    </rPh>
    <rPh sb="3" eb="4">
      <t>ニチ</t>
    </rPh>
    <phoneticPr fontId="8"/>
  </si>
  <si>
    <t>月13日</t>
    <rPh sb="0" eb="1">
      <t>ツキ</t>
    </rPh>
    <rPh sb="3" eb="4">
      <t>ニチ</t>
    </rPh>
    <phoneticPr fontId="8"/>
  </si>
  <si>
    <t>月14日</t>
    <rPh sb="0" eb="1">
      <t>ツキ</t>
    </rPh>
    <rPh sb="3" eb="4">
      <t>ニチ</t>
    </rPh>
    <phoneticPr fontId="8"/>
  </si>
  <si>
    <t>月15日</t>
    <rPh sb="0" eb="1">
      <t>ツキ</t>
    </rPh>
    <rPh sb="3" eb="4">
      <t>ニチ</t>
    </rPh>
    <phoneticPr fontId="8"/>
  </si>
  <si>
    <t>月16日</t>
    <rPh sb="0" eb="1">
      <t>ツキ</t>
    </rPh>
    <rPh sb="3" eb="4">
      <t>ニチ</t>
    </rPh>
    <phoneticPr fontId="8"/>
  </si>
  <si>
    <t>月17日</t>
    <rPh sb="0" eb="1">
      <t>ツキ</t>
    </rPh>
    <rPh sb="3" eb="4">
      <t>ニチ</t>
    </rPh>
    <phoneticPr fontId="8"/>
  </si>
  <si>
    <t>月18日</t>
    <rPh sb="0" eb="1">
      <t>ツキ</t>
    </rPh>
    <rPh sb="3" eb="4">
      <t>ニチ</t>
    </rPh>
    <phoneticPr fontId="8"/>
  </si>
  <si>
    <t>月19日</t>
    <rPh sb="0" eb="1">
      <t>ツキ</t>
    </rPh>
    <rPh sb="3" eb="4">
      <t>ニチ</t>
    </rPh>
    <phoneticPr fontId="8"/>
  </si>
  <si>
    <t>月20日</t>
    <rPh sb="0" eb="1">
      <t>ツキ</t>
    </rPh>
    <rPh sb="3" eb="4">
      <t>ニチ</t>
    </rPh>
    <phoneticPr fontId="8"/>
  </si>
  <si>
    <t>ｶﾅ</t>
  </si>
  <si>
    <t>社会連携課</t>
  </si>
  <si>
    <t>月21日</t>
    <rPh sb="0" eb="1">
      <t>ツキ</t>
    </rPh>
    <rPh sb="3" eb="4">
      <t>ニチ</t>
    </rPh>
    <phoneticPr fontId="8"/>
  </si>
  <si>
    <t>学術情報課</t>
  </si>
  <si>
    <t>学生課</t>
  </si>
  <si>
    <t>本人連絡先</t>
  </si>
  <si>
    <t>契約書への定型文</t>
  </si>
  <si>
    <t>新職番</t>
  </si>
  <si>
    <t>旧職番</t>
  </si>
  <si>
    <t>所属ｺｰﾄﾞ</t>
  </si>
  <si>
    <t>所属</t>
  </si>
  <si>
    <t>氏　　名</t>
  </si>
  <si>
    <t>旧姓使用者の本姓</t>
  </si>
  <si>
    <t>性別</t>
  </si>
  <si>
    <t>生年月日</t>
  </si>
  <si>
    <t>年齢</t>
  </si>
  <si>
    <t>区分</t>
  </si>
  <si>
    <t>職種</t>
  </si>
  <si>
    <t>職種（特別単価者）</t>
  </si>
  <si>
    <t>契約期間（始）</t>
  </si>
  <si>
    <t>契約期間（終）</t>
  </si>
  <si>
    <t>退職年月日</t>
  </si>
  <si>
    <t>就業場所</t>
  </si>
  <si>
    <t>従事業務内容</t>
  </si>
  <si>
    <t>週勤務日数</t>
  </si>
  <si>
    <t>週勤務時間</t>
  </si>
  <si>
    <t>休憩時間</t>
  </si>
  <si>
    <t>休日区分</t>
  </si>
  <si>
    <t>休日</t>
  </si>
  <si>
    <t>給料</t>
  </si>
  <si>
    <t xml:space="preserve"> 単価１ </t>
  </si>
  <si>
    <t>保険加入注意事項</t>
  </si>
  <si>
    <t>社保区分</t>
  </si>
  <si>
    <t>雇保区分</t>
  </si>
  <si>
    <t>健康
保険</t>
  </si>
  <si>
    <t>介護
保険</t>
  </si>
  <si>
    <t>厚生
年金</t>
  </si>
  <si>
    <t>雇用
保険</t>
  </si>
  <si>
    <t>労災
保険</t>
  </si>
  <si>
    <t>年休</t>
  </si>
  <si>
    <t>年休付与日</t>
  </si>
  <si>
    <t>過去の契約</t>
  </si>
  <si>
    <t>雇用財源</t>
  </si>
  <si>
    <t>人件費番号</t>
  </si>
  <si>
    <t>紙出勤簿</t>
  </si>
  <si>
    <t>人給システム</t>
  </si>
  <si>
    <t>国籍</t>
  </si>
  <si>
    <t>在留資格</t>
  </si>
  <si>
    <t>在留期限</t>
  </si>
  <si>
    <t>資格外活動許可書</t>
  </si>
  <si>
    <t>変更番号</t>
  </si>
  <si>
    <t>備考（変更内容など）</t>
  </si>
  <si>
    <t>同一人物</t>
  </si>
  <si>
    <t>交通費（号）</t>
  </si>
  <si>
    <t>安否確認</t>
  </si>
  <si>
    <t>市町村</t>
  </si>
  <si>
    <t>町名</t>
  </si>
  <si>
    <t>番地以降（全角）</t>
  </si>
  <si>
    <t>住所結合</t>
  </si>
  <si>
    <t>雇用契約変更履歴</t>
  </si>
  <si>
    <t>財源変更履歴</t>
  </si>
  <si>
    <t>(所属担当）</t>
    <phoneticPr fontId="8"/>
  </si>
  <si>
    <t>勤務曜日</t>
    <rPh sb="2" eb="3">
      <t>ヒカリ</t>
    </rPh>
    <rPh sb="3" eb="4">
      <t>ヒ</t>
    </rPh>
    <phoneticPr fontId="8"/>
  </si>
  <si>
    <t>担当者</t>
    <rPh sb="2" eb="3">
      <t>シャ</t>
    </rPh>
    <phoneticPr fontId="8"/>
  </si>
  <si>
    <t>所属名</t>
    <rPh sb="0" eb="2">
      <t>ショゾク</t>
    </rPh>
    <rPh sb="2" eb="3">
      <t>メイ</t>
    </rPh>
    <phoneticPr fontId="8"/>
  </si>
  <si>
    <t>コード</t>
    <phoneticPr fontId="8"/>
  </si>
  <si>
    <t>選択</t>
    <rPh sb="0" eb="2">
      <t>センタク</t>
    </rPh>
    <phoneticPr fontId="8"/>
  </si>
  <si>
    <t>入力</t>
    <rPh sb="0" eb="2">
      <t>ニュウリョク</t>
    </rPh>
    <phoneticPr fontId="8"/>
  </si>
  <si>
    <t>男性：1
女性：2</t>
    <rPh sb="0" eb="2">
      <t>ダンセイ</t>
    </rPh>
    <rPh sb="5" eb="7">
      <t>ジョセイ</t>
    </rPh>
    <phoneticPr fontId="8"/>
  </si>
  <si>
    <t>内線４桁　又は
携帯番号等</t>
    <rPh sb="0" eb="2">
      <t>ナイセン</t>
    </rPh>
    <rPh sb="3" eb="4">
      <t>ケタ</t>
    </rPh>
    <rPh sb="5" eb="6">
      <t>マタ</t>
    </rPh>
    <rPh sb="8" eb="10">
      <t>ケイタイ</t>
    </rPh>
    <rPh sb="10" eb="12">
      <t>バンゴウ</t>
    </rPh>
    <rPh sb="12" eb="13">
      <t>トウ</t>
    </rPh>
    <phoneticPr fontId="8"/>
  </si>
  <si>
    <t>キャンパス内の従事場所</t>
    <rPh sb="5" eb="6">
      <t>ナイ</t>
    </rPh>
    <rPh sb="7" eb="9">
      <t>ジュウジ</t>
    </rPh>
    <rPh sb="9" eb="11">
      <t>バショ</t>
    </rPh>
    <phoneticPr fontId="8"/>
  </si>
  <si>
    <t>１．職員番号変更
２．社保・雇保変更　３．その他
４．退職</t>
    <phoneticPr fontId="8"/>
  </si>
  <si>
    <t>入力後、変更履歴欄にも、変更月・変更内容を入力のこと</t>
    <rPh sb="8" eb="9">
      <t>ラン</t>
    </rPh>
    <phoneticPr fontId="8"/>
  </si>
  <si>
    <t>契約書に日数もしくは文言が記載される</t>
    <phoneticPr fontId="8"/>
  </si>
  <si>
    <t>年休計算シートではCA列の「雇用手続日」を使用する</t>
    <phoneticPr fontId="8"/>
  </si>
  <si>
    <t>0：土、日、祝日、年末年始
1：0以外の場合</t>
    <phoneticPr fontId="8"/>
  </si>
  <si>
    <t>所属　名前
（人事課　○○）</t>
    <phoneticPr fontId="8"/>
  </si>
  <si>
    <t>臨時雇用以外は「要」</t>
    <phoneticPr fontId="8"/>
  </si>
  <si>
    <t>数字、記号はすべて全角。スペースも全角。</t>
    <phoneticPr fontId="8"/>
  </si>
  <si>
    <t>４月のみ使用
決裁簿の項目名を記載</t>
    <phoneticPr fontId="8"/>
  </si>
  <si>
    <t>管理番号</t>
    <rPh sb="0" eb="2">
      <t>カンリ</t>
    </rPh>
    <rPh sb="2" eb="4">
      <t>バンゴウ</t>
    </rPh>
    <phoneticPr fontId="8"/>
  </si>
  <si>
    <t>区分（M列）入力後に選択</t>
    <rPh sb="0" eb="2">
      <t>クブン</t>
    </rPh>
    <rPh sb="6" eb="8">
      <t>ニュウリョク</t>
    </rPh>
    <rPh sb="8" eb="9">
      <t>ゴ</t>
    </rPh>
    <rPh sb="10" eb="12">
      <t>センタク</t>
    </rPh>
    <phoneticPr fontId="8"/>
  </si>
  <si>
    <t>人事課人件費の場合のみ入力</t>
    <rPh sb="0" eb="3">
      <t>ジンジカ</t>
    </rPh>
    <rPh sb="3" eb="6">
      <t>ジンケンヒ</t>
    </rPh>
    <rPh sb="7" eb="9">
      <t>バアイ</t>
    </rPh>
    <rPh sb="11" eb="13">
      <t>ニュウリョク</t>
    </rPh>
    <phoneticPr fontId="8"/>
  </si>
  <si>
    <t>所管（予算）</t>
    <rPh sb="0" eb="2">
      <t>ショカン</t>
    </rPh>
    <rPh sb="3" eb="5">
      <t>ヨサン</t>
    </rPh>
    <phoneticPr fontId="18"/>
  </si>
  <si>
    <t>所管（執行）</t>
    <rPh sb="0" eb="2">
      <t>ショカン</t>
    </rPh>
    <rPh sb="3" eb="5">
      <t>シッコウ</t>
    </rPh>
    <phoneticPr fontId="18"/>
  </si>
  <si>
    <t>財源</t>
    <rPh sb="0" eb="2">
      <t>ザイゲン</t>
    </rPh>
    <phoneticPr fontId="18"/>
  </si>
  <si>
    <t>部門</t>
    <rPh sb="0" eb="2">
      <t>ブモン</t>
    </rPh>
    <phoneticPr fontId="18"/>
  </si>
  <si>
    <t>目的(予算)</t>
    <rPh sb="0" eb="2">
      <t>モクテキ</t>
    </rPh>
    <rPh sb="3" eb="5">
      <t>ヨサン</t>
    </rPh>
    <phoneticPr fontId="18"/>
  </si>
  <si>
    <t>目的(執行)</t>
    <rPh sb="0" eb="2">
      <t>モクテキ</t>
    </rPh>
    <rPh sb="3" eb="5">
      <t>シッコウ</t>
    </rPh>
    <phoneticPr fontId="18"/>
  </si>
  <si>
    <r>
      <t xml:space="preserve">プロジェクト
</t>
    </r>
    <r>
      <rPr>
        <sz val="8"/>
        <rFont val="HGPｺﾞｼｯｸM"/>
        <family val="3"/>
        <charset val="128"/>
      </rPr>
      <t>※PJコードの記入間違いにご注意ください。</t>
    </r>
    <rPh sb="15" eb="17">
      <t>キニュウ</t>
    </rPh>
    <rPh sb="17" eb="19">
      <t>マチガ</t>
    </rPh>
    <rPh sb="22" eb="24">
      <t>チュウイ</t>
    </rPh>
    <phoneticPr fontId="18"/>
  </si>
  <si>
    <t>コード</t>
    <phoneticPr fontId="18"/>
  </si>
  <si>
    <t>名称</t>
    <rPh sb="0" eb="2">
      <t>メイショウ</t>
    </rPh>
    <phoneticPr fontId="18"/>
  </si>
  <si>
    <t>所属</t>
    <rPh sb="0" eb="2">
      <t>ショゾク</t>
    </rPh>
    <phoneticPr fontId="8"/>
  </si>
  <si>
    <t>氏名</t>
    <rPh sb="0" eb="2">
      <t>シメイ</t>
    </rPh>
    <phoneticPr fontId="8"/>
  </si>
  <si>
    <t>雇　用　調　書</t>
    <rPh sb="0" eb="1">
      <t>ヤトイ</t>
    </rPh>
    <rPh sb="2" eb="3">
      <t>ヨウ</t>
    </rPh>
    <rPh sb="4" eb="5">
      <t>チョウ</t>
    </rPh>
    <rPh sb="6" eb="7">
      <t>ショ</t>
    </rPh>
    <phoneticPr fontId="18"/>
  </si>
  <si>
    <t>＜表示形式＞</t>
    <rPh sb="1" eb="3">
      <t>ヒョウジ</t>
    </rPh>
    <rPh sb="3" eb="5">
      <t>ケイシキ</t>
    </rPh>
    <phoneticPr fontId="18"/>
  </si>
  <si>
    <t>＜職員番号検索＞</t>
    <rPh sb="1" eb="3">
      <t>ショクイン</t>
    </rPh>
    <rPh sb="3" eb="5">
      <t>バンゴウ</t>
    </rPh>
    <rPh sb="5" eb="7">
      <t>ケンサク</t>
    </rPh>
    <phoneticPr fontId="18"/>
  </si>
  <si>
    <t>職員番号</t>
    <rPh sb="0" eb="2">
      <t>ショクイン</t>
    </rPh>
    <rPh sb="2" eb="4">
      <t>バンゴウ</t>
    </rPh>
    <phoneticPr fontId="18"/>
  </si>
  <si>
    <t>人事課人件費番号</t>
    <rPh sb="0" eb="3">
      <t>ジンジカ</t>
    </rPh>
    <rPh sb="3" eb="6">
      <t>ジンケンヒ</t>
    </rPh>
    <rPh sb="6" eb="8">
      <t>バンゴウ</t>
    </rPh>
    <phoneticPr fontId="18"/>
  </si>
  <si>
    <t xml:space="preserve">  ※人事課人件費で雇用する場合のみ記入</t>
    <rPh sb="3" eb="5">
      <t>ジンジ</t>
    </rPh>
    <rPh sb="5" eb="6">
      <t>カ</t>
    </rPh>
    <rPh sb="6" eb="9">
      <t>ジンケンヒ</t>
    </rPh>
    <rPh sb="10" eb="12">
      <t>コヨウ</t>
    </rPh>
    <rPh sb="14" eb="16">
      <t>バアイ</t>
    </rPh>
    <rPh sb="18" eb="20">
      <t>キニュウ</t>
    </rPh>
    <phoneticPr fontId="18"/>
  </si>
  <si>
    <t>※確認事項が発生した際に　お問合せさせて頂きます。</t>
    <phoneticPr fontId="18"/>
  </si>
  <si>
    <t>本人所属</t>
    <rPh sb="0" eb="2">
      <t>ホンニン</t>
    </rPh>
    <rPh sb="2" eb="4">
      <t>ショゾク</t>
    </rPh>
    <phoneticPr fontId="25"/>
  </si>
  <si>
    <t>事務担当者</t>
    <rPh sb="0" eb="2">
      <t>ジム</t>
    </rPh>
    <rPh sb="2" eb="5">
      <t>タントウシャ</t>
    </rPh>
    <phoneticPr fontId="25"/>
  </si>
  <si>
    <t>本人連絡先</t>
    <rPh sb="0" eb="2">
      <t>ホンニン</t>
    </rPh>
    <rPh sb="2" eb="5">
      <t>レンラクサキ</t>
    </rPh>
    <phoneticPr fontId="18"/>
  </si>
  <si>
    <t>氏名</t>
    <rPh sb="0" eb="2">
      <t>シメイ</t>
    </rPh>
    <phoneticPr fontId="25"/>
  </si>
  <si>
    <t>ヨミガナ</t>
    <phoneticPr fontId="18"/>
  </si>
  <si>
    <t>職種区分</t>
    <rPh sb="0" eb="2">
      <t>ショクシュ</t>
    </rPh>
    <rPh sb="2" eb="4">
      <t>クブン</t>
    </rPh>
    <phoneticPr fontId="25"/>
  </si>
  <si>
    <t>職種</t>
    <rPh sb="0" eb="2">
      <t>ショクシュ</t>
    </rPh>
    <phoneticPr fontId="18"/>
  </si>
  <si>
    <t>職員番号</t>
    <rPh sb="0" eb="2">
      <t>ショクイン</t>
    </rPh>
    <rPh sb="2" eb="4">
      <t>バンゴウ</t>
    </rPh>
    <phoneticPr fontId="25"/>
  </si>
  <si>
    <t>※記入不要</t>
    <phoneticPr fontId="18"/>
  </si>
  <si>
    <t>西暦</t>
    <rPh sb="0" eb="2">
      <t>セイレキ</t>
    </rPh>
    <phoneticPr fontId="18"/>
  </si>
  <si>
    <t>年</t>
    <rPh sb="0" eb="1">
      <t>ネン</t>
    </rPh>
    <phoneticPr fontId="18"/>
  </si>
  <si>
    <t>月</t>
    <rPh sb="0" eb="1">
      <t>ガツ</t>
    </rPh>
    <phoneticPr fontId="18"/>
  </si>
  <si>
    <t>日</t>
    <rPh sb="0" eb="1">
      <t>ニチ</t>
    </rPh>
    <phoneticPr fontId="18"/>
  </si>
  <si>
    <t>採用事由</t>
    <rPh sb="0" eb="2">
      <t>サイヨウ</t>
    </rPh>
    <rPh sb="2" eb="4">
      <t>ジユウ</t>
    </rPh>
    <phoneticPr fontId="18"/>
  </si>
  <si>
    <t>勤務場所</t>
    <rPh sb="0" eb="2">
      <t>キンム</t>
    </rPh>
    <rPh sb="2" eb="4">
      <t>バショ</t>
    </rPh>
    <phoneticPr fontId="25"/>
  </si>
  <si>
    <t>業務内容</t>
    <rPh sb="0" eb="2">
      <t>ギョウム</t>
    </rPh>
    <rPh sb="2" eb="4">
      <t>ナイヨウ</t>
    </rPh>
    <phoneticPr fontId="25"/>
  </si>
  <si>
    <t>契約書への定型文（その他大学運営業務）不記載業務</t>
    <rPh sb="0" eb="2">
      <t>ケイヤク</t>
    </rPh>
    <rPh sb="2" eb="3">
      <t>ショ</t>
    </rPh>
    <rPh sb="5" eb="7">
      <t>テイケイ</t>
    </rPh>
    <rPh sb="7" eb="8">
      <t>ブン</t>
    </rPh>
    <rPh sb="11" eb="12">
      <t>タ</t>
    </rPh>
    <rPh sb="12" eb="14">
      <t>ダイガク</t>
    </rPh>
    <rPh sb="14" eb="16">
      <t>ウンエイ</t>
    </rPh>
    <rPh sb="16" eb="18">
      <t>ギョウム</t>
    </rPh>
    <rPh sb="19" eb="20">
      <t>フ</t>
    </rPh>
    <rPh sb="20" eb="22">
      <t>キサイ</t>
    </rPh>
    <rPh sb="22" eb="24">
      <t>ギョウム</t>
    </rPh>
    <phoneticPr fontId="18"/>
  </si>
  <si>
    <t>勤務時間
（固定）</t>
    <rPh sb="0" eb="2">
      <t>キンム</t>
    </rPh>
    <rPh sb="2" eb="4">
      <t>ジカン</t>
    </rPh>
    <rPh sb="6" eb="8">
      <t>コテイ</t>
    </rPh>
    <phoneticPr fontId="25"/>
  </si>
  <si>
    <t>勤務時間帯</t>
    <rPh sb="0" eb="2">
      <t>キンム</t>
    </rPh>
    <rPh sb="2" eb="4">
      <t>ジカン</t>
    </rPh>
    <rPh sb="4" eb="5">
      <t>タイ</t>
    </rPh>
    <phoneticPr fontId="25"/>
  </si>
  <si>
    <t>休憩時間</t>
    <rPh sb="0" eb="2">
      <t>キュウケイ</t>
    </rPh>
    <rPh sb="2" eb="4">
      <t>ジカン</t>
    </rPh>
    <phoneticPr fontId="25"/>
  </si>
  <si>
    <t>1日の実勤務時間</t>
    <rPh sb="1" eb="2">
      <t>ニチ</t>
    </rPh>
    <rPh sb="3" eb="4">
      <t>ジツ</t>
    </rPh>
    <rPh sb="4" eb="6">
      <t>キンム</t>
    </rPh>
    <rPh sb="6" eb="8">
      <t>ジカン</t>
    </rPh>
    <phoneticPr fontId="25"/>
  </si>
  <si>
    <t>勤務時間
(不定期）</t>
    <rPh sb="0" eb="2">
      <t>キンム</t>
    </rPh>
    <rPh sb="2" eb="4">
      <t>ジカン</t>
    </rPh>
    <rPh sb="6" eb="9">
      <t>フテイキ</t>
    </rPh>
    <phoneticPr fontId="25"/>
  </si>
  <si>
    <t>始業時刻
終業時刻</t>
    <rPh sb="0" eb="2">
      <t>シギョウ</t>
    </rPh>
    <rPh sb="2" eb="4">
      <t>ジコク</t>
    </rPh>
    <rPh sb="5" eb="7">
      <t>シュウギョウ</t>
    </rPh>
    <rPh sb="7" eb="9">
      <t>ジコク</t>
    </rPh>
    <phoneticPr fontId="25"/>
  </si>
  <si>
    <t>勤務日
(固定)</t>
    <rPh sb="0" eb="3">
      <t>キンムビ</t>
    </rPh>
    <rPh sb="5" eb="7">
      <t>コテイ</t>
    </rPh>
    <phoneticPr fontId="25"/>
  </si>
  <si>
    <t>勤務日</t>
    <rPh sb="0" eb="2">
      <t>キンム</t>
    </rPh>
    <rPh sb="2" eb="3">
      <t>ビ</t>
    </rPh>
    <phoneticPr fontId="25"/>
  </si>
  <si>
    <t>週</t>
    <rPh sb="0" eb="1">
      <t>シュウ</t>
    </rPh>
    <phoneticPr fontId="18"/>
  </si>
  <si>
    <t>曜日</t>
    <rPh sb="0" eb="2">
      <t>ヨウビ</t>
    </rPh>
    <phoneticPr fontId="18"/>
  </si>
  <si>
    <t>休日</t>
    <rPh sb="0" eb="2">
      <t>キュウジツ</t>
    </rPh>
    <phoneticPr fontId="25"/>
  </si>
  <si>
    <t>曜日等</t>
    <rPh sb="0" eb="2">
      <t>ヨウビ</t>
    </rPh>
    <rPh sb="2" eb="3">
      <t>トウ</t>
    </rPh>
    <phoneticPr fontId="18"/>
  </si>
  <si>
    <t>勤務日
(不定期)</t>
    <rPh sb="0" eb="3">
      <t>キンムビ</t>
    </rPh>
    <rPh sb="5" eb="8">
      <t>フテイキ</t>
    </rPh>
    <phoneticPr fontId="25"/>
  </si>
  <si>
    <t>給料</t>
    <rPh sb="0" eb="2">
      <t>キュウリョウ</t>
    </rPh>
    <phoneticPr fontId="25"/>
  </si>
  <si>
    <t>月/日/時給制</t>
    <rPh sb="0" eb="1">
      <t>ツキ</t>
    </rPh>
    <rPh sb="2" eb="3">
      <t>ニチ</t>
    </rPh>
    <rPh sb="4" eb="6">
      <t>ジキュウ</t>
    </rPh>
    <rPh sb="6" eb="7">
      <t>セイ</t>
    </rPh>
    <phoneticPr fontId="25"/>
  </si>
  <si>
    <t>制</t>
    <rPh sb="0" eb="1">
      <t>セイ</t>
    </rPh>
    <phoneticPr fontId="18"/>
  </si>
  <si>
    <t>単価</t>
    <rPh sb="0" eb="2">
      <t>タンカ</t>
    </rPh>
    <phoneticPr fontId="18"/>
  </si>
  <si>
    <t>円</t>
    <rPh sb="0" eb="1">
      <t>エン</t>
    </rPh>
    <phoneticPr fontId="18"/>
  </si>
  <si>
    <t>コード</t>
    <phoneticPr fontId="18"/>
  </si>
  <si>
    <t>PJ有効期限</t>
    <rPh sb="2" eb="4">
      <t>ユウコウ</t>
    </rPh>
    <rPh sb="4" eb="6">
      <t>キゲン</t>
    </rPh>
    <phoneticPr fontId="18"/>
  </si>
  <si>
    <t>無(今年度末)</t>
    <rPh sb="0" eb="1">
      <t>ナシ</t>
    </rPh>
    <rPh sb="2" eb="3">
      <t>コン</t>
    </rPh>
    <rPh sb="3" eb="6">
      <t>ネンドマツ</t>
    </rPh>
    <phoneticPr fontId="18"/>
  </si>
  <si>
    <t>月</t>
    <rPh sb="0" eb="1">
      <t>ガツ</t>
    </rPh>
    <phoneticPr fontId="18"/>
  </si>
  <si>
    <t>日</t>
    <rPh sb="0" eb="1">
      <t>ヒ</t>
    </rPh>
    <phoneticPr fontId="18"/>
  </si>
  <si>
    <t>PJ予算財会入金処理</t>
    <rPh sb="2" eb="4">
      <t>ヨサン</t>
    </rPh>
    <rPh sb="4" eb="5">
      <t>ザイ</t>
    </rPh>
    <rPh sb="5" eb="6">
      <t>カイ</t>
    </rPh>
    <rPh sb="6" eb="8">
      <t>ニュウキン</t>
    </rPh>
    <rPh sb="8" eb="10">
      <t>ショリ</t>
    </rPh>
    <phoneticPr fontId="18"/>
  </si>
  <si>
    <t>済(入金済）</t>
    <rPh sb="0" eb="1">
      <t>スミ</t>
    </rPh>
    <rPh sb="2" eb="4">
      <t>ニュウキン</t>
    </rPh>
    <rPh sb="4" eb="5">
      <t>スミ</t>
    </rPh>
    <phoneticPr fontId="18"/>
  </si>
  <si>
    <t>日予定</t>
    <rPh sb="0" eb="1">
      <t>ヒ</t>
    </rPh>
    <rPh sb="1" eb="3">
      <t>ヨテイ</t>
    </rPh>
    <phoneticPr fontId="18"/>
  </si>
  <si>
    <r>
      <t>執行見込総額</t>
    </r>
    <r>
      <rPr>
        <sz val="6"/>
        <rFont val="HGPｺﾞｼｯｸM"/>
        <family val="3"/>
        <charset val="128"/>
      </rPr>
      <t>※</t>
    </r>
    <rPh sb="0" eb="2">
      <t>シッコウ</t>
    </rPh>
    <rPh sb="2" eb="4">
      <t>ミコミ</t>
    </rPh>
    <rPh sb="4" eb="6">
      <t>ソウガク</t>
    </rPh>
    <phoneticPr fontId="18"/>
  </si>
  <si>
    <t>※人件費見積もりシートを使用して算出した金額を記入すること。</t>
    <rPh sb="1" eb="4">
      <t>ジンケンヒ</t>
    </rPh>
    <rPh sb="4" eb="6">
      <t>ミツ</t>
    </rPh>
    <rPh sb="12" eb="14">
      <t>シヨウ</t>
    </rPh>
    <rPh sb="16" eb="18">
      <t>サンシュツ</t>
    </rPh>
    <rPh sb="20" eb="22">
      <t>キンガク</t>
    </rPh>
    <rPh sb="21" eb="22">
      <t>ガク</t>
    </rPh>
    <rPh sb="23" eb="25">
      <t>キニュウ</t>
    </rPh>
    <phoneticPr fontId="18"/>
  </si>
  <si>
    <t>コード</t>
    <phoneticPr fontId="18"/>
  </si>
  <si>
    <t>▼人事課人事担当記入欄</t>
  </si>
  <si>
    <t>大阪市立大学様式　[2019年4月版]</t>
    <rPh sb="0" eb="4">
      <t>おおさかしりつ</t>
    </rPh>
    <rPh sb="4" eb="6">
      <t>だいがく</t>
    </rPh>
    <rPh sb="6" eb="8">
      <t>ようしき</t>
    </rPh>
    <rPh sb="14" eb="15">
      <t>ねん</t>
    </rPh>
    <rPh sb="16" eb="17">
      <t>がつ</t>
    </rPh>
    <rPh sb="17" eb="18">
      <t>はん</t>
    </rPh>
    <phoneticPr fontId="18" type="Hiragana"/>
  </si>
  <si>
    <t>　通勤手当区分</t>
    <rPh sb="1" eb="3">
      <t>ツウキン</t>
    </rPh>
    <rPh sb="3" eb="5">
      <t>テアテ</t>
    </rPh>
    <rPh sb="5" eb="7">
      <t>クブン</t>
    </rPh>
    <phoneticPr fontId="18"/>
  </si>
  <si>
    <t>　雇用保険区分</t>
    <rPh sb="1" eb="3">
      <t>コヨウ</t>
    </rPh>
    <rPh sb="3" eb="5">
      <t>ホケン</t>
    </rPh>
    <rPh sb="5" eb="7">
      <t>クブン</t>
    </rPh>
    <phoneticPr fontId="18"/>
  </si>
  <si>
    <t>　社会保険区分</t>
    <rPh sb="1" eb="3">
      <t>シャカイ</t>
    </rPh>
    <rPh sb="3" eb="5">
      <t>ホケン</t>
    </rPh>
    <rPh sb="5" eb="7">
      <t>クブン</t>
    </rPh>
    <phoneticPr fontId="18"/>
  </si>
  <si>
    <t>調書様式</t>
    <rPh sb="0" eb="2">
      <t>チョウショ</t>
    </rPh>
    <rPh sb="2" eb="4">
      <t>ヨウシキ</t>
    </rPh>
    <phoneticPr fontId="8"/>
  </si>
  <si>
    <t>有効期限</t>
    <rPh sb="0" eb="2">
      <t>ユウコウ</t>
    </rPh>
    <rPh sb="2" eb="4">
      <t>キゲン</t>
    </rPh>
    <phoneticPr fontId="8"/>
  </si>
  <si>
    <t>予算財会入金処理</t>
    <rPh sb="0" eb="2">
      <t>ヨサン</t>
    </rPh>
    <rPh sb="2" eb="3">
      <t>ザイ</t>
    </rPh>
    <rPh sb="3" eb="4">
      <t>カイ</t>
    </rPh>
    <rPh sb="4" eb="6">
      <t>ニュウキン</t>
    </rPh>
    <rPh sb="6" eb="8">
      <t>ショリ</t>
    </rPh>
    <phoneticPr fontId="8"/>
  </si>
  <si>
    <r>
      <t>プロジェクト</t>
    </r>
    <r>
      <rPr>
        <sz val="8"/>
        <rFont val="HGPｺﾞｼｯｸM"/>
        <family val="3"/>
        <charset val="128"/>
      </rPr>
      <t>※PJコードの記入間違いにご注意ください。</t>
    </r>
    <rPh sb="13" eb="15">
      <t>キニュウ</t>
    </rPh>
    <rPh sb="15" eb="17">
      <t>マチガ</t>
    </rPh>
    <rPh sb="20" eb="22">
      <t>チュウイ</t>
    </rPh>
    <phoneticPr fontId="18"/>
  </si>
  <si>
    <t>執行見込総額</t>
    <rPh sb="0" eb="2">
      <t>シッコウ</t>
    </rPh>
    <rPh sb="2" eb="4">
      <t>ミコミ</t>
    </rPh>
    <rPh sb="4" eb="6">
      <t>ソウガク</t>
    </rPh>
    <phoneticPr fontId="8"/>
  </si>
  <si>
    <t>人件費見積もりシートを使用して算出した金額を入力</t>
    <rPh sb="22" eb="24">
      <t>ニュウリョク</t>
    </rPh>
    <phoneticPr fontId="8"/>
  </si>
  <si>
    <t>財務会計項目②（複数財源の場合のみ入力）</t>
    <rPh sb="0" eb="2">
      <t>ザイム</t>
    </rPh>
    <rPh sb="2" eb="4">
      <t>カイケイ</t>
    </rPh>
    <rPh sb="4" eb="6">
      <t>コウモク</t>
    </rPh>
    <rPh sb="8" eb="10">
      <t>フクスウ</t>
    </rPh>
    <rPh sb="10" eb="12">
      <t>ザイゲン</t>
    </rPh>
    <rPh sb="13" eb="15">
      <t>バアイ</t>
    </rPh>
    <rPh sb="17" eb="19">
      <t>ニュウリョク</t>
    </rPh>
    <phoneticPr fontId="8"/>
  </si>
  <si>
    <t>財務会計項目③（複数財源の場合のみ入力）</t>
    <rPh sb="0" eb="2">
      <t>ザイム</t>
    </rPh>
    <rPh sb="2" eb="4">
      <t>カイケイ</t>
    </rPh>
    <rPh sb="4" eb="6">
      <t>コウモク</t>
    </rPh>
    <rPh sb="8" eb="10">
      <t>フクスウ</t>
    </rPh>
    <rPh sb="10" eb="12">
      <t>ザイゲン</t>
    </rPh>
    <rPh sb="13" eb="15">
      <t>バアイ</t>
    </rPh>
    <rPh sb="17" eb="19">
      <t>ニュウリョク</t>
    </rPh>
    <phoneticPr fontId="8"/>
  </si>
  <si>
    <t>入金済：「済」を入力
入金未：入金予定月日を入力</t>
    <rPh sb="0" eb="2">
      <t>ニュウキン</t>
    </rPh>
    <rPh sb="2" eb="3">
      <t>スミ</t>
    </rPh>
    <rPh sb="5" eb="6">
      <t>スミ</t>
    </rPh>
    <rPh sb="8" eb="10">
      <t>ニュウリョク</t>
    </rPh>
    <rPh sb="11" eb="13">
      <t>ニュウキン</t>
    </rPh>
    <rPh sb="13" eb="14">
      <t>ミ</t>
    </rPh>
    <rPh sb="15" eb="17">
      <t>ニュウキン</t>
    </rPh>
    <rPh sb="17" eb="19">
      <t>ヨテイ</t>
    </rPh>
    <rPh sb="19" eb="21">
      <t>ガッピ</t>
    </rPh>
    <rPh sb="22" eb="24">
      <t>ニュウリョク</t>
    </rPh>
    <phoneticPr fontId="8"/>
  </si>
  <si>
    <t>今年度末：「無」を入力
上記以外：期限の月日を入力</t>
    <rPh sb="0" eb="3">
      <t>コンネンド</t>
    </rPh>
    <rPh sb="3" eb="4">
      <t>マツ</t>
    </rPh>
    <rPh sb="6" eb="7">
      <t>ナ</t>
    </rPh>
    <rPh sb="9" eb="11">
      <t>ニュウリョク</t>
    </rPh>
    <rPh sb="12" eb="14">
      <t>ジョウキ</t>
    </rPh>
    <rPh sb="14" eb="16">
      <t>イガイ</t>
    </rPh>
    <rPh sb="17" eb="19">
      <t>キゲン</t>
    </rPh>
    <rPh sb="20" eb="22">
      <t>ガッピ</t>
    </rPh>
    <rPh sb="23" eb="25">
      <t>ニュウリョク</t>
    </rPh>
    <phoneticPr fontId="8"/>
  </si>
  <si>
    <t>財務会計項目①</t>
    <rPh sb="0" eb="2">
      <t>ザイム</t>
    </rPh>
    <rPh sb="2" eb="4">
      <t>カイケイ</t>
    </rPh>
    <rPh sb="4" eb="6">
      <t>コウモク</t>
    </rPh>
    <phoneticPr fontId="8"/>
  </si>
  <si>
    <t>人事課人件費以外の場合に入力が必要</t>
    <rPh sb="0" eb="3">
      <t>ジンジカ</t>
    </rPh>
    <rPh sb="3" eb="6">
      <t>ジンケンヒ</t>
    </rPh>
    <rPh sb="6" eb="8">
      <t>イガイ</t>
    </rPh>
    <rPh sb="9" eb="11">
      <t>バアイ</t>
    </rPh>
    <rPh sb="12" eb="14">
      <t>ニュウリョク</t>
    </rPh>
    <rPh sb="15" eb="17">
      <t>ヒツヨウ</t>
    </rPh>
    <phoneticPr fontId="8"/>
  </si>
  <si>
    <t>↓基準日入力</t>
    <rPh sb="1" eb="4">
      <t>キジュンビ</t>
    </rPh>
    <rPh sb="4" eb="6">
      <t>ニュウリョク</t>
    </rPh>
    <phoneticPr fontId="8"/>
  </si>
  <si>
    <t>研究職区分</t>
    <rPh sb="0" eb="3">
      <t>ケンキュウショク</t>
    </rPh>
    <rPh sb="3" eb="5">
      <t>クブン</t>
    </rPh>
    <phoneticPr fontId="8"/>
  </si>
  <si>
    <t>研究職</t>
    <rPh sb="0" eb="3">
      <t>ケンキュウショク</t>
    </rPh>
    <phoneticPr fontId="8"/>
  </si>
  <si>
    <t>一般職</t>
    <rPh sb="0" eb="2">
      <t>イッパン</t>
    </rPh>
    <rPh sb="2" eb="3">
      <t>ショク</t>
    </rPh>
    <phoneticPr fontId="8"/>
  </si>
  <si>
    <t>（個別）</t>
    <rPh sb="1" eb="3">
      <t>コベツ</t>
    </rPh>
    <phoneticPr fontId="8"/>
  </si>
  <si>
    <t>（個別決定）</t>
    <rPh sb="1" eb="3">
      <t>コベツ</t>
    </rPh>
    <rPh sb="3" eb="5">
      <t>ケッテイ</t>
    </rPh>
    <phoneticPr fontId="8"/>
  </si>
  <si>
    <t>入力</t>
    <rPh sb="0" eb="2">
      <t>ニュウリョク</t>
    </rPh>
    <phoneticPr fontId="8"/>
  </si>
  <si>
    <t>自動</t>
    <rPh sb="0" eb="2">
      <t>ジドウ</t>
    </rPh>
    <phoneticPr fontId="8"/>
  </si>
  <si>
    <t>選択</t>
    <rPh sb="0" eb="2">
      <t>センタク</t>
    </rPh>
    <phoneticPr fontId="8"/>
  </si>
  <si>
    <t>○：ICカード発行
●：ICカード未発行
★：管理区分（教員）
・　ICカードが必要：〇（特定の職種かつ週30時間以上勤務で曜日ごとの勤務時間が決まっている）
・　特定有期の特任教員（人事課の人件費で研究科に所属）：★
・　特定有期の特任教員（外部資金）は紙出勤簿</t>
    <rPh sb="7" eb="9">
      <t>ハッコウ</t>
    </rPh>
    <rPh sb="17" eb="20">
      <t>ミハッコウ</t>
    </rPh>
    <rPh sb="23" eb="25">
      <t>カンリ</t>
    </rPh>
    <rPh sb="25" eb="27">
      <t>クブン</t>
    </rPh>
    <rPh sb="28" eb="30">
      <t>キョウイン</t>
    </rPh>
    <phoneticPr fontId="8"/>
  </si>
  <si>
    <t>①</t>
  </si>
  <si>
    <t>○</t>
  </si>
  <si>
    <t>管理番号</t>
    <rPh sb="0" eb="2">
      <t>カンリ</t>
    </rPh>
    <rPh sb="2" eb="4">
      <t>バンゴウ</t>
    </rPh>
    <phoneticPr fontId="18"/>
  </si>
  <si>
    <t>西暦（1900/12/31）入力
（1900.12.31に変換）</t>
    <rPh sb="0" eb="2">
      <t>セイレキ</t>
    </rPh>
    <rPh sb="29" eb="31">
      <t>ヘンカン</t>
    </rPh>
    <phoneticPr fontId="8"/>
  </si>
  <si>
    <t>４０歳
以上
６５歳
未満</t>
    <phoneticPr fontId="8"/>
  </si>
  <si>
    <t>７０歳
未満</t>
    <phoneticPr fontId="8"/>
  </si>
  <si>
    <t>６５歳
未満</t>
    <phoneticPr fontId="8"/>
  </si>
  <si>
    <t>人事課人件費
　⇒「○」
その他予算
　⇒「－」</t>
    <rPh sb="0" eb="3">
      <t>ジンジカ</t>
    </rPh>
    <rPh sb="3" eb="6">
      <t>ジンケンヒ</t>
    </rPh>
    <rPh sb="15" eb="16">
      <t>タ</t>
    </rPh>
    <rPh sb="16" eb="18">
      <t>ヨサン</t>
    </rPh>
    <phoneticPr fontId="8"/>
  </si>
  <si>
    <t xml:space="preserve">【出勤簿区分】  
①：勤務日、時間固定
①（時間シフト制）：勤務日、実勤務時間固定
①フルタイム：特定有期教員・研究員
②：シフト勤務
③：限定職種（情報推進MS,SS、
　文交C学生アルバイト、共通教育実習補助）
学部様式：白馬管理人　シフト勤務専用
</t>
    <phoneticPr fontId="8"/>
  </si>
  <si>
    <t>加入する
　⇒「○」
加入しない
　⇒「×」</t>
    <rPh sb="0" eb="2">
      <t>カニュウ</t>
    </rPh>
    <rPh sb="11" eb="13">
      <t>カニュウ</t>
    </rPh>
    <phoneticPr fontId="8"/>
  </si>
  <si>
    <t>「000-0000」の
形式で入力</t>
    <rPh sb="12" eb="14">
      <t>ケイシキ</t>
    </rPh>
    <rPh sb="15" eb="17">
      <t>ニュウリョク</t>
    </rPh>
    <phoneticPr fontId="8"/>
  </si>
  <si>
    <t xml:space="preserve">区まである場合：
　○○市○○区まで
区がない場合：
　○○市まで
郡の場合：
　○○郡○○町まで
</t>
    <phoneticPr fontId="8"/>
  </si>
  <si>
    <t>決裁簿名
（4月限定）</t>
    <phoneticPr fontId="8"/>
  </si>
  <si>
    <t>管理番号</t>
  </si>
  <si>
    <t>Double Click</t>
  </si>
  <si>
    <t>市大　太郎</t>
    <rPh sb="0" eb="2">
      <t>シダイ</t>
    </rPh>
    <rPh sb="3" eb="5">
      <t>タロウ</t>
    </rPh>
    <phoneticPr fontId="8"/>
  </si>
  <si>
    <t>ｼﾀﾞｲ ﾀﾛｳ</t>
    <phoneticPr fontId="8"/>
  </si>
  <si>
    <t>H11111</t>
    <phoneticPr fontId="8"/>
  </si>
  <si>
    <t>日本国</t>
    <rPh sb="0" eb="2">
      <t>ニホン</t>
    </rPh>
    <rPh sb="2" eb="3">
      <t>コク</t>
    </rPh>
    <phoneticPr fontId="8"/>
  </si>
  <si>
    <t>特命教授</t>
    <rPh sb="2" eb="4">
      <t>キョウジュ</t>
    </rPh>
    <phoneticPr fontId="8"/>
  </si>
  <si>
    <t>監査室</t>
  </si>
  <si>
    <t>新大学設置準備室</t>
  </si>
  <si>
    <t>企画課</t>
  </si>
  <si>
    <t>情報システム課</t>
  </si>
  <si>
    <t>人事課</t>
  </si>
  <si>
    <t>財務課</t>
  </si>
  <si>
    <t>広報課</t>
  </si>
  <si>
    <t>教育推進課</t>
  </si>
  <si>
    <t>入試課</t>
  </si>
  <si>
    <t>国際交流課</t>
  </si>
  <si>
    <t>大学院生活科学研究科</t>
  </si>
  <si>
    <t>大学院都市経営研究科</t>
  </si>
  <si>
    <t>文化交流センター</t>
  </si>
  <si>
    <t>都市健康・スポーツ研究センター</t>
  </si>
  <si>
    <t>人工光合成研究センター</t>
  </si>
  <si>
    <t>健康科学イノベーションセンター　</t>
  </si>
  <si>
    <t>複合先端研究機構</t>
  </si>
  <si>
    <t>（個別決定）の場合は直接入力</t>
    <rPh sb="1" eb="3">
      <t>コベツ</t>
    </rPh>
    <rPh sb="3" eb="5">
      <t>ケッテイ</t>
    </rPh>
    <rPh sb="7" eb="9">
      <t>バアイ</t>
    </rPh>
    <rPh sb="10" eb="12">
      <t>チョクセツ</t>
    </rPh>
    <rPh sb="12" eb="14">
      <t>ニュウリョク</t>
    </rPh>
    <phoneticPr fontId="8"/>
  </si>
  <si>
    <t>週勤務日数（Z列）入力後に選択
前期・後期で異なる場合など、選択肢にない場合は自由入力</t>
    <rPh sb="0" eb="1">
      <t>シュウ</t>
    </rPh>
    <rPh sb="1" eb="3">
      <t>キンム</t>
    </rPh>
    <rPh sb="3" eb="5">
      <t>ニッスウ</t>
    </rPh>
    <rPh sb="7" eb="8">
      <t>レツ</t>
    </rPh>
    <rPh sb="9" eb="11">
      <t>ニュウリョク</t>
    </rPh>
    <rPh sb="11" eb="12">
      <t>ゴ</t>
    </rPh>
    <rPh sb="13" eb="15">
      <t>センタク</t>
    </rPh>
    <rPh sb="16" eb="18">
      <t>ゼンキ</t>
    </rPh>
    <rPh sb="19" eb="21">
      <t>コウキ</t>
    </rPh>
    <rPh sb="22" eb="23">
      <t>コト</t>
    </rPh>
    <rPh sb="25" eb="27">
      <t>バアイ</t>
    </rPh>
    <rPh sb="30" eb="33">
      <t>センタクシ</t>
    </rPh>
    <rPh sb="36" eb="38">
      <t>バアイ</t>
    </rPh>
    <rPh sb="39" eb="41">
      <t>ジユウ</t>
    </rPh>
    <rPh sb="41" eb="43">
      <t>ニュウリョク</t>
    </rPh>
    <phoneticPr fontId="8"/>
  </si>
  <si>
    <t>勤務時間</t>
    <rPh sb="0" eb="2">
      <t>キンム</t>
    </rPh>
    <rPh sb="2" eb="4">
      <t>ジカン</t>
    </rPh>
    <phoneticPr fontId="8"/>
  </si>
  <si>
    <t>勤務場所</t>
    <rPh sb="0" eb="2">
      <t>キンム</t>
    </rPh>
    <rPh sb="2" eb="4">
      <t>バショ</t>
    </rPh>
    <phoneticPr fontId="8"/>
  </si>
  <si>
    <t>勤務時間数</t>
    <rPh sb="4" eb="5">
      <t>スウ</t>
    </rPh>
    <phoneticPr fontId="8"/>
  </si>
  <si>
    <t>備考</t>
    <rPh sb="0" eb="2">
      <t>ビコウ</t>
    </rPh>
    <phoneticPr fontId="8"/>
  </si>
  <si>
    <t>入力</t>
    <rPh sb="0" eb="2">
      <t>ニュウリョク</t>
    </rPh>
    <phoneticPr fontId="8"/>
  </si>
  <si>
    <t>杉本キャンパス</t>
  </si>
  <si>
    <t>選択/入力</t>
    <rPh sb="0" eb="2">
      <t>センタク</t>
    </rPh>
    <rPh sb="3" eb="5">
      <t>ニュウリョク</t>
    </rPh>
    <phoneticPr fontId="8"/>
  </si>
  <si>
    <t>土、日、国民の祝日に関する法律に基づく休日、12月29日～1月3日</t>
    <rPh sb="0" eb="1">
      <t>ツチ</t>
    </rPh>
    <rPh sb="2" eb="3">
      <t>ニチ</t>
    </rPh>
    <rPh sb="4" eb="6">
      <t>コクミン</t>
    </rPh>
    <rPh sb="7" eb="9">
      <t>シュクジツ</t>
    </rPh>
    <rPh sb="10" eb="11">
      <t>カン</t>
    </rPh>
    <rPh sb="13" eb="15">
      <t>ホウリツ</t>
    </rPh>
    <rPh sb="16" eb="17">
      <t>モト</t>
    </rPh>
    <rPh sb="19" eb="21">
      <t>キュウジツ</t>
    </rPh>
    <rPh sb="24" eb="25">
      <t>ツキ</t>
    </rPh>
    <rPh sb="27" eb="28">
      <t>ニチ</t>
    </rPh>
    <rPh sb="30" eb="31">
      <t>ツキ</t>
    </rPh>
    <rPh sb="32" eb="33">
      <t>ニチ</t>
    </rPh>
    <phoneticPr fontId="8"/>
  </si>
  <si>
    <t>週30時間未満で社保加入者は【週30時間未満】と入力
（選択後、追記可能）</t>
    <rPh sb="18" eb="20">
      <t>ジカン</t>
    </rPh>
    <rPh sb="24" eb="26">
      <t>ニュウリョク</t>
    </rPh>
    <rPh sb="28" eb="30">
      <t>センタク</t>
    </rPh>
    <rPh sb="30" eb="31">
      <t>ゴ</t>
    </rPh>
    <rPh sb="32" eb="34">
      <t>ツイキ</t>
    </rPh>
    <rPh sb="34" eb="36">
      <t>カノウ</t>
    </rPh>
    <phoneticPr fontId="8"/>
  </si>
  <si>
    <t>複数職番を有する場合など、合算することで加入となる場合は変更が必要</t>
    <rPh sb="0" eb="2">
      <t>フクスウ</t>
    </rPh>
    <rPh sb="2" eb="3">
      <t>ショク</t>
    </rPh>
    <rPh sb="3" eb="4">
      <t>バン</t>
    </rPh>
    <rPh sb="5" eb="6">
      <t>ユウ</t>
    </rPh>
    <rPh sb="8" eb="10">
      <t>バアイ</t>
    </rPh>
    <rPh sb="13" eb="15">
      <t>ガッサン</t>
    </rPh>
    <rPh sb="20" eb="22">
      <t>カニュウ</t>
    </rPh>
    <rPh sb="25" eb="27">
      <t>バアイ</t>
    </rPh>
    <rPh sb="28" eb="30">
      <t>ヘンコウ</t>
    </rPh>
    <rPh sb="31" eb="33">
      <t>ヒツヨウ</t>
    </rPh>
    <phoneticPr fontId="8"/>
  </si>
  <si>
    <t>変更後
社保</t>
    <rPh sb="0" eb="2">
      <t>ヘンコウ</t>
    </rPh>
    <rPh sb="2" eb="3">
      <t>ゴ</t>
    </rPh>
    <phoneticPr fontId="8"/>
  </si>
  <si>
    <t>変更後
雇用</t>
    <rPh sb="0" eb="2">
      <t>ヘンコウ</t>
    </rPh>
    <rPh sb="2" eb="3">
      <t>ゴ</t>
    </rPh>
    <phoneticPr fontId="8"/>
  </si>
  <si>
    <t>当月シート内の氏名ｶﾅ欄で判定。
同一人物が2名以上の場合
①合算して所定勤務時間など
　上限を超えてないか
②保険合算して加入あるか
③職種の通算（採用日の引継ぎ）
　があるか要確認</t>
    <rPh sb="0" eb="2">
      <t>トウゲツ</t>
    </rPh>
    <rPh sb="5" eb="6">
      <t>ナイ</t>
    </rPh>
    <rPh sb="7" eb="9">
      <t>シメイ</t>
    </rPh>
    <rPh sb="11" eb="12">
      <t>ラン</t>
    </rPh>
    <rPh sb="13" eb="15">
      <t>ハンテイ</t>
    </rPh>
    <rPh sb="24" eb="26">
      <t>イジョウ</t>
    </rPh>
    <phoneticPr fontId="8"/>
  </si>
  <si>
    <t>＜雇用開始日指定印刷＞</t>
    <rPh sb="1" eb="3">
      <t>コヨウ</t>
    </rPh>
    <rPh sb="3" eb="5">
      <t>カイシ</t>
    </rPh>
    <rPh sb="5" eb="6">
      <t>ビ</t>
    </rPh>
    <rPh sb="6" eb="8">
      <t>シテイ</t>
    </rPh>
    <rPh sb="8" eb="10">
      <t>インサツ</t>
    </rPh>
    <phoneticPr fontId="18"/>
  </si>
  <si>
    <t>期間指定開始日</t>
    <rPh sb="0" eb="2">
      <t>キカン</t>
    </rPh>
    <rPh sb="2" eb="4">
      <t>シテイ</t>
    </rPh>
    <rPh sb="4" eb="6">
      <t>カイシ</t>
    </rPh>
    <rPh sb="6" eb="7">
      <t>ビ</t>
    </rPh>
    <phoneticPr fontId="18"/>
  </si>
  <si>
    <t>期間指定終了日</t>
    <rPh sb="0" eb="2">
      <t>キカン</t>
    </rPh>
    <rPh sb="2" eb="4">
      <t>シテイ</t>
    </rPh>
    <rPh sb="4" eb="7">
      <t>シュウリョウビ</t>
    </rPh>
    <phoneticPr fontId="8"/>
  </si>
  <si>
    <t>＜管理番号指定印刷＞</t>
    <rPh sb="1" eb="3">
      <t>カンリ</t>
    </rPh>
    <rPh sb="3" eb="5">
      <t>バンゴウ</t>
    </rPh>
    <rPh sb="5" eb="7">
      <t>シテイ</t>
    </rPh>
    <rPh sb="7" eb="9">
      <t>インサツ</t>
    </rPh>
    <phoneticPr fontId="18"/>
  </si>
  <si>
    <t>開始番号</t>
    <rPh sb="0" eb="2">
      <t>カイシ</t>
    </rPh>
    <rPh sb="2" eb="4">
      <t>バンゴウ</t>
    </rPh>
    <phoneticPr fontId="18"/>
  </si>
  <si>
    <t>終了番号</t>
    <rPh sb="0" eb="2">
      <t>シュウリョウ</t>
    </rPh>
    <rPh sb="2" eb="4">
      <t>バンゴウ</t>
    </rPh>
    <phoneticPr fontId="18"/>
  </si>
  <si>
    <t>（個別）の場合は以下のいずれかを直接入力
・年俸
・月給
・日給
・時給
・コマ</t>
    <rPh sb="1" eb="3">
      <t>コベツ</t>
    </rPh>
    <rPh sb="5" eb="7">
      <t>バアイ</t>
    </rPh>
    <rPh sb="8" eb="10">
      <t>イカ</t>
    </rPh>
    <rPh sb="16" eb="18">
      <t>チョクセツ</t>
    </rPh>
    <rPh sb="18" eb="20">
      <t>ニュウリョク</t>
    </rPh>
    <rPh sb="23" eb="25">
      <t>ネンポウ</t>
    </rPh>
    <rPh sb="27" eb="29">
      <t>ゲッキュウ</t>
    </rPh>
    <rPh sb="31" eb="33">
      <t>ニッキュウ</t>
    </rPh>
    <rPh sb="35" eb="37">
      <t>ジキュウ</t>
    </rPh>
    <phoneticPr fontId="8"/>
  </si>
  <si>
    <t>－</t>
    <phoneticPr fontId="8"/>
  </si>
  <si>
    <t>雇用期間が１日の場合は「－」</t>
    <rPh sb="0" eb="2">
      <t>コヨウ</t>
    </rPh>
    <rPh sb="2" eb="4">
      <t>キカン</t>
    </rPh>
    <rPh sb="6" eb="7">
      <t>ニチ</t>
    </rPh>
    <rPh sb="8" eb="10">
      <t>バアイ</t>
    </rPh>
    <phoneticPr fontId="8"/>
  </si>
  <si>
    <t>雇用手続き日（※COMPANY上の
項目「勤続滞留基準日」）</t>
    <rPh sb="21" eb="23">
      <t>キンゾク</t>
    </rPh>
    <rPh sb="23" eb="25">
      <t>タイリュウ</t>
    </rPh>
    <rPh sb="25" eb="28">
      <t>キジュンビ</t>
    </rPh>
    <phoneticPr fontId="8"/>
  </si>
  <si>
    <t>雇用契約書の業務内容欄に
「その他大学運営業務」を記載しない場合のみ選択
※研究系の職種の場合は、選択内容に関わらず記載されない</t>
    <rPh sb="0" eb="2">
      <t>コヨウ</t>
    </rPh>
    <rPh sb="2" eb="5">
      <t>ケイヤクショ</t>
    </rPh>
    <rPh sb="6" eb="8">
      <t>ギョウム</t>
    </rPh>
    <rPh sb="8" eb="10">
      <t>ナイヨウ</t>
    </rPh>
    <rPh sb="10" eb="11">
      <t>ラン</t>
    </rPh>
    <rPh sb="16" eb="17">
      <t>タ</t>
    </rPh>
    <rPh sb="17" eb="19">
      <t>ダイガク</t>
    </rPh>
    <rPh sb="19" eb="21">
      <t>ウンエイ</t>
    </rPh>
    <rPh sb="21" eb="23">
      <t>ギョウム</t>
    </rPh>
    <rPh sb="25" eb="27">
      <t>キサイ</t>
    </rPh>
    <rPh sb="30" eb="32">
      <t>バアイ</t>
    </rPh>
    <rPh sb="34" eb="36">
      <t>センタク</t>
    </rPh>
    <rPh sb="39" eb="41">
      <t>ケンキュウ</t>
    </rPh>
    <rPh sb="41" eb="42">
      <t>ケイ</t>
    </rPh>
    <rPh sb="43" eb="45">
      <t>ショクシュ</t>
    </rPh>
    <rPh sb="46" eb="48">
      <t>バアイ</t>
    </rPh>
    <rPh sb="50" eb="52">
      <t>センタク</t>
    </rPh>
    <rPh sb="52" eb="54">
      <t>ナイヨウ</t>
    </rPh>
    <rPh sb="55" eb="56">
      <t>カカ</t>
    </rPh>
    <rPh sb="59" eb="61">
      <t>キサイ</t>
    </rPh>
    <phoneticPr fontId="8"/>
  </si>
  <si>
    <t>選択</t>
    <rPh sb="0" eb="2">
      <t>センタク</t>
    </rPh>
    <phoneticPr fontId="8"/>
  </si>
  <si>
    <t>入力</t>
    <rPh sb="0" eb="2">
      <t>ニュウリョク</t>
    </rPh>
    <phoneticPr fontId="8"/>
  </si>
  <si>
    <t>無</t>
  </si>
  <si>
    <t>自動/入力</t>
    <rPh sb="0" eb="2">
      <t>ジドウ</t>
    </rPh>
    <rPh sb="3" eb="5">
      <t>ニュウリョク</t>
    </rPh>
    <phoneticPr fontId="8"/>
  </si>
  <si>
    <t>外国籍で特別永住者でない場合は入力</t>
    <rPh sb="0" eb="3">
      <t>ガイコクセキ</t>
    </rPh>
    <rPh sb="4" eb="6">
      <t>トクベツ</t>
    </rPh>
    <rPh sb="6" eb="9">
      <t>エイジュウシャ</t>
    </rPh>
    <rPh sb="12" eb="14">
      <t>バアイ</t>
    </rPh>
    <rPh sb="15" eb="17">
      <t>ニュウリョク</t>
    </rPh>
    <phoneticPr fontId="8"/>
  </si>
  <si>
    <t>外国籍で特別永住者でない場合は選択</t>
    <rPh sb="0" eb="3">
      <t>ガイコクセキ</t>
    </rPh>
    <rPh sb="4" eb="6">
      <t>トクベツ</t>
    </rPh>
    <rPh sb="6" eb="9">
      <t>エイジュウシャ</t>
    </rPh>
    <rPh sb="12" eb="14">
      <t>バアイ</t>
    </rPh>
    <rPh sb="15" eb="17">
      <t>センタク</t>
    </rPh>
    <phoneticPr fontId="8"/>
  </si>
  <si>
    <t>日本国
特別永住者
中華人民共和国
大韓民国・・・etc</t>
    <rPh sb="0" eb="2">
      <t>ニホン</t>
    </rPh>
    <rPh sb="2" eb="3">
      <t>コク</t>
    </rPh>
    <rPh sb="4" eb="9">
      <t>トクベツエイジュウシャ</t>
    </rPh>
    <rPh sb="10" eb="17">
      <t>チュウカジンミンキョウワコク</t>
    </rPh>
    <rPh sb="18" eb="22">
      <t>ダイカンミンコク</t>
    </rPh>
    <phoneticPr fontId="8"/>
  </si>
  <si>
    <t>苗字（フリガナ）</t>
    <rPh sb="0" eb="2">
      <t>ミョウジ</t>
    </rPh>
    <phoneticPr fontId="8"/>
  </si>
  <si>
    <t>補助金</t>
    <rPh sb="0" eb="3">
      <t>ホジョキン</t>
    </rPh>
    <phoneticPr fontId="8"/>
  </si>
  <si>
    <t>市大）事務部門</t>
    <rPh sb="0" eb="2">
      <t>シダイ</t>
    </rPh>
    <rPh sb="3" eb="5">
      <t>ジム</t>
    </rPh>
    <rPh sb="5" eb="7">
      <t>ブモン</t>
    </rPh>
    <phoneticPr fontId="8"/>
  </si>
  <si>
    <t>補助金（支出）</t>
    <rPh sb="0" eb="3">
      <t>ホジョキン</t>
    </rPh>
    <rPh sb="4" eb="6">
      <t>シシュツ</t>
    </rPh>
    <phoneticPr fontId="8"/>
  </si>
  <si>
    <t>○○プロジェクト</t>
    <phoneticPr fontId="8"/>
  </si>
  <si>
    <t>済</t>
  </si>
  <si>
    <t>例</t>
    <rPh sb="0" eb="1">
      <t>レイ</t>
    </rPh>
    <phoneticPr fontId="8"/>
  </si>
  <si>
    <t>↓セルA4_x000D_
ダブルクリック_x000D_
で氏名が入力されている最終行まで再付番＆関数抜け復元</t>
  </si>
  <si>
    <t>新規・継続・退職</t>
    <rPh sb="6" eb="8">
      <t>タイショク</t>
    </rPh>
    <phoneticPr fontId="8"/>
  </si>
  <si>
    <t>本人住所
郵便番号</t>
    <rPh sb="0" eb="2">
      <t>ホンニン</t>
    </rPh>
    <rPh sb="2" eb="4">
      <t>ジュウショ</t>
    </rPh>
    <phoneticPr fontId="8"/>
  </si>
  <si>
    <t>財務会計
項目
(※全コード記入必須)</t>
    <phoneticPr fontId="8"/>
  </si>
  <si>
    <t>雇用期間中に財源の変更がある場合のみ入力</t>
    <rPh sb="0" eb="2">
      <t>コヨウ</t>
    </rPh>
    <rPh sb="2" eb="5">
      <t>キカンチュウ</t>
    </rPh>
    <rPh sb="6" eb="8">
      <t>ザイゲン</t>
    </rPh>
    <rPh sb="9" eb="11">
      <t>ヘンコウ</t>
    </rPh>
    <rPh sb="14" eb="16">
      <t>バアイ</t>
    </rPh>
    <rPh sb="18" eb="20">
      <t>ニュウリョク</t>
    </rPh>
    <phoneticPr fontId="8"/>
  </si>
  <si>
    <t>対象期間</t>
    <rPh sb="0" eb="2">
      <t>タイショウ</t>
    </rPh>
    <rPh sb="2" eb="4">
      <t>キカン</t>
    </rPh>
    <phoneticPr fontId="18"/>
  </si>
  <si>
    <t>開始日</t>
    <rPh sb="0" eb="3">
      <t>カイシビ</t>
    </rPh>
    <phoneticPr fontId="18"/>
  </si>
  <si>
    <t>終了日</t>
    <rPh sb="0" eb="3">
      <t>シュウリョウビ</t>
    </rPh>
    <phoneticPr fontId="18"/>
  </si>
  <si>
    <t>総務課</t>
  </si>
  <si>
    <t>ステークホルダー連携推進室</t>
  </si>
  <si>
    <t>安全衛生課</t>
  </si>
  <si>
    <t>施設課</t>
  </si>
  <si>
    <t>情報戦略課</t>
  </si>
  <si>
    <t>キャリア支援室</t>
  </si>
  <si>
    <t>研究推進課</t>
  </si>
  <si>
    <t>大阪市立大学附属植物園</t>
  </si>
  <si>
    <t>昨年度</t>
    <phoneticPr fontId="8"/>
  </si>
  <si>
    <t>更新上限（日付）</t>
    <rPh sb="0" eb="2">
      <t>コウシン</t>
    </rPh>
    <rPh sb="2" eb="4">
      <t>ジョウゲン</t>
    </rPh>
    <rPh sb="5" eb="6">
      <t>ヒ</t>
    </rPh>
    <rPh sb="6" eb="7">
      <t>ヅ</t>
    </rPh>
    <phoneticPr fontId="8"/>
  </si>
  <si>
    <t>採用年月日</t>
    <phoneticPr fontId="8"/>
  </si>
  <si>
    <t>更新上限の有無</t>
    <rPh sb="0" eb="2">
      <t>コウシン</t>
    </rPh>
    <rPh sb="2" eb="4">
      <t>ジョウゲン</t>
    </rPh>
    <rPh sb="5" eb="7">
      <t>ウム</t>
    </rPh>
    <phoneticPr fontId="25"/>
  </si>
  <si>
    <t>更新上限の日付</t>
    <rPh sb="0" eb="2">
      <t>コウシン</t>
    </rPh>
    <rPh sb="2" eb="4">
      <t>ジョウゲン</t>
    </rPh>
    <rPh sb="5" eb="7">
      <t>ヒヅケ</t>
    </rPh>
    <phoneticPr fontId="25"/>
  </si>
  <si>
    <t>更新上限の有無</t>
    <rPh sb="0" eb="2">
      <t>コウシン</t>
    </rPh>
    <rPh sb="2" eb="4">
      <t>ジョウゲン</t>
    </rPh>
    <rPh sb="5" eb="7">
      <t>ウム</t>
    </rPh>
    <phoneticPr fontId="8"/>
  </si>
  <si>
    <t>更新上限の設定で「有」を選択した場合は、日付を入力してください。
西暦（1900/12/31）入力</t>
    <rPh sb="0" eb="2">
      <t>コウシン</t>
    </rPh>
    <rPh sb="2" eb="4">
      <t>ジョウゲン</t>
    </rPh>
    <rPh sb="5" eb="7">
      <t>セッテイ</t>
    </rPh>
    <rPh sb="9" eb="10">
      <t>ア</t>
    </rPh>
    <rPh sb="12" eb="14">
      <t>センタク</t>
    </rPh>
    <rPh sb="16" eb="18">
      <t>バアイ</t>
    </rPh>
    <rPh sb="20" eb="22">
      <t>ヒヅケ</t>
    </rPh>
    <rPh sb="23" eb="25">
      <t>ニュウリョク</t>
    </rPh>
    <phoneticPr fontId="8"/>
  </si>
  <si>
    <t>特任教授</t>
  </si>
  <si>
    <t>特任准教授</t>
  </si>
  <si>
    <t>特任講師</t>
  </si>
  <si>
    <t>特任助教</t>
  </si>
  <si>
    <t>特命教授</t>
    <rPh sb="2" eb="4">
      <t>キョウジュ</t>
    </rPh>
    <phoneticPr fontId="6"/>
  </si>
  <si>
    <t>特別招へい教員</t>
  </si>
  <si>
    <t>理事長特</t>
  </si>
  <si>
    <t>特任研究員</t>
    <rPh sb="0" eb="5">
      <t>トクニンケンキュウイン</t>
    </rPh>
    <phoneticPr fontId="20"/>
  </si>
  <si>
    <t>URA</t>
  </si>
  <si>
    <t>ﾌﾟﾛｼﾞｪｸﾄｺｰﾃﾞｨﾈｰﾀｰ</t>
  </si>
  <si>
    <t>フルタイム</t>
    <phoneticPr fontId="9"/>
  </si>
  <si>
    <t>パートタイム</t>
  </si>
  <si>
    <t>フルタイム</t>
    <phoneticPr fontId="8"/>
  </si>
  <si>
    <t>特任研究員</t>
  </si>
  <si>
    <t>研究員</t>
  </si>
  <si>
    <t>研究補佐</t>
    <rPh sb="0" eb="2">
      <t>ケンキュウ</t>
    </rPh>
    <rPh sb="2" eb="4">
      <t>ホサ</t>
    </rPh>
    <phoneticPr fontId="20"/>
  </si>
  <si>
    <t>看護師</t>
  </si>
  <si>
    <t>保健師</t>
  </si>
  <si>
    <t>日本語補講講師</t>
    <rPh sb="0" eb="3">
      <t>ニホンゴ</t>
    </rPh>
    <rPh sb="3" eb="5">
      <t>ホコウ</t>
    </rPh>
    <rPh sb="5" eb="7">
      <t>コウシ</t>
    </rPh>
    <phoneticPr fontId="6"/>
  </si>
  <si>
    <t>ﾘｻｰﾁｱｼｽﾀﾝﾄ</t>
    <phoneticPr fontId="6"/>
  </si>
  <si>
    <t>特命教授</t>
    <phoneticPr fontId="20"/>
  </si>
  <si>
    <t>パートタイム</t>
    <phoneticPr fontId="8"/>
  </si>
  <si>
    <t>S</t>
  </si>
  <si>
    <t>A</t>
  </si>
  <si>
    <t>B</t>
  </si>
  <si>
    <t>C</t>
  </si>
  <si>
    <t>D</t>
  </si>
  <si>
    <t>E</t>
  </si>
  <si>
    <t>ﾌﾟﾛｼﾞｪｸﾄｺｰﾃﾞｨﾈｰﾀｰ</t>
    <phoneticPr fontId="8"/>
  </si>
  <si>
    <t>URAS</t>
  </si>
  <si>
    <t>URAA</t>
  </si>
  <si>
    <t>URAB</t>
  </si>
  <si>
    <t>URAC</t>
  </si>
  <si>
    <t>URAD</t>
  </si>
  <si>
    <t>URAE</t>
  </si>
  <si>
    <t>新規</t>
  </si>
  <si>
    <t>有</t>
  </si>
  <si>
    <t>人事課</t>
    <rPh sb="0" eb="3">
      <t>ジンジカ</t>
    </rPh>
    <phoneticPr fontId="8"/>
  </si>
  <si>
    <t>７５歳未満</t>
    <rPh sb="2" eb="3">
      <t>サイ</t>
    </rPh>
    <rPh sb="3" eb="5">
      <t>ミマン</t>
    </rPh>
    <phoneticPr fontId="8"/>
  </si>
  <si>
    <t>人事課　山田</t>
    <rPh sb="0" eb="3">
      <t>ジンジカ</t>
    </rPh>
    <rPh sb="4" eb="6">
      <t>ヤマダ</t>
    </rPh>
    <phoneticPr fontId="8"/>
  </si>
  <si>
    <t>558-8585</t>
    <phoneticPr fontId="8"/>
  </si>
  <si>
    <t>大阪市住吉区</t>
    <rPh sb="0" eb="3">
      <t>オオサカシ</t>
    </rPh>
    <rPh sb="3" eb="6">
      <t>スミヨシク</t>
    </rPh>
    <phoneticPr fontId="8"/>
  </si>
  <si>
    <t>杉本</t>
    <rPh sb="0" eb="2">
      <t>スギモト</t>
    </rPh>
    <phoneticPr fontId="8"/>
  </si>
  <si>
    <t>３－３－１３８</t>
    <phoneticPr fontId="8"/>
  </si>
  <si>
    <t>職種区分</t>
    <rPh sb="2" eb="4">
      <t>クブン</t>
    </rPh>
    <phoneticPr fontId="8"/>
  </si>
  <si>
    <t>職種区分</t>
    <rPh sb="0" eb="2">
      <t>ショクシュ</t>
    </rPh>
    <rPh sb="2" eb="4">
      <t>クブン</t>
    </rPh>
    <phoneticPr fontId="8"/>
  </si>
  <si>
    <t>フルタイム（給与）</t>
    <rPh sb="6" eb="8">
      <t>キュウヨ</t>
    </rPh>
    <phoneticPr fontId="9"/>
  </si>
  <si>
    <t>パートタイム（給与）</t>
    <rPh sb="7" eb="9">
      <t>キュウヨ</t>
    </rPh>
    <phoneticPr fontId="9"/>
  </si>
  <si>
    <t>【職種】</t>
    <rPh sb="1" eb="3">
      <t>ショクシュ</t>
    </rPh>
    <phoneticPr fontId="8"/>
  </si>
  <si>
    <t>フルタイム</t>
    <phoneticPr fontId="8"/>
  </si>
  <si>
    <t>2号通勤手当</t>
    <phoneticPr fontId="8"/>
  </si>
  <si>
    <t>教育推進課及び学術情報課のみ入力</t>
    <rPh sb="0" eb="2">
      <t>キョウイク</t>
    </rPh>
    <rPh sb="2" eb="4">
      <t>スイシン</t>
    </rPh>
    <rPh sb="4" eb="5">
      <t>カ</t>
    </rPh>
    <rPh sb="5" eb="6">
      <t>オヨ</t>
    </rPh>
    <rPh sb="7" eb="12">
      <t>ガクジュツジョウホウカ</t>
    </rPh>
    <rPh sb="14" eb="16">
      <t>ニュウリョク</t>
    </rPh>
    <phoneticPr fontId="8"/>
  </si>
  <si>
    <t>契約に更新上限を
　設定する　　→　有
　設定しない　→　無</t>
    <rPh sb="0" eb="2">
      <t>ケイヤク</t>
    </rPh>
    <rPh sb="3" eb="5">
      <t>コウシン</t>
    </rPh>
    <rPh sb="5" eb="7">
      <t>ジョウゲン</t>
    </rPh>
    <rPh sb="10" eb="12">
      <t>セッテイ</t>
    </rPh>
    <rPh sb="18" eb="19">
      <t>ア</t>
    </rPh>
    <rPh sb="21" eb="23">
      <t>セッテイ</t>
    </rPh>
    <rPh sb="29" eb="30">
      <t>ナ</t>
    </rPh>
    <phoneticPr fontId="8"/>
  </si>
  <si>
    <t>契約書に業務内容を記載したい場合は入力
（記載しなければ職種によって定型文が記載される）</t>
    <rPh sb="4" eb="6">
      <t>ギョウム</t>
    </rPh>
    <rPh sb="6" eb="8">
      <t>ナイヨウ</t>
    </rPh>
    <rPh sb="14" eb="16">
      <t>バアイ</t>
    </rPh>
    <rPh sb="17" eb="19">
      <t>ニュウリョク</t>
    </rPh>
    <rPh sb="21" eb="23">
      <t>キサイ</t>
    </rPh>
    <rPh sb="28" eb="30">
      <t>ショクシュ</t>
    </rPh>
    <rPh sb="34" eb="36">
      <t>テイケイ</t>
    </rPh>
    <rPh sb="36" eb="37">
      <t>ブン</t>
    </rPh>
    <rPh sb="38" eb="40">
      <t>キサイ</t>
    </rPh>
    <phoneticPr fontId="8"/>
  </si>
  <si>
    <t>裁量労働制：「裁量」
時間帯が固定：　「0:00～24:00」の形式
シフト勤務：「シフト勤務」</t>
    <rPh sb="0" eb="2">
      <t>サイリョウ</t>
    </rPh>
    <rPh sb="2" eb="4">
      <t>ロウドウ</t>
    </rPh>
    <rPh sb="4" eb="5">
      <t>セイ</t>
    </rPh>
    <rPh sb="7" eb="9">
      <t>サイリョウ</t>
    </rPh>
    <rPh sb="11" eb="13">
      <t>ジカン</t>
    </rPh>
    <rPh sb="13" eb="14">
      <t>タイ</t>
    </rPh>
    <rPh sb="15" eb="17">
      <t>コテイ</t>
    </rPh>
    <rPh sb="32" eb="34">
      <t>ケイシキ</t>
    </rPh>
    <rPh sb="38" eb="40">
      <t>キンム</t>
    </rPh>
    <rPh sb="45" eb="47">
      <t>キンム</t>
    </rPh>
    <phoneticPr fontId="8"/>
  </si>
  <si>
    <t>9：00～17：15</t>
    <phoneticPr fontId="8"/>
  </si>
  <si>
    <t>１日の実勤務時間数を数値で入力
（7：45なら「7.75」）
シフト勤務の場合は「シフト勤務」
曜日によって異なる場合は「（月・水・金）4、（火・木）5」）</t>
    <rPh sb="1" eb="2">
      <t>ニチ</t>
    </rPh>
    <rPh sb="3" eb="4">
      <t>ジツ</t>
    </rPh>
    <rPh sb="4" eb="6">
      <t>キンム</t>
    </rPh>
    <rPh sb="6" eb="8">
      <t>ジカン</t>
    </rPh>
    <rPh sb="8" eb="9">
      <t>スウ</t>
    </rPh>
    <rPh sb="10" eb="12">
      <t>スウチ</t>
    </rPh>
    <rPh sb="13" eb="15">
      <t>ニュウリョク</t>
    </rPh>
    <rPh sb="48" eb="50">
      <t>ヨウビ</t>
    </rPh>
    <rPh sb="54" eb="55">
      <t>コト</t>
    </rPh>
    <rPh sb="57" eb="59">
      <t>バアイ</t>
    </rPh>
    <rPh sb="62" eb="63">
      <t>ツキ</t>
    </rPh>
    <rPh sb="64" eb="65">
      <t>ミズ</t>
    </rPh>
    <rPh sb="66" eb="67">
      <t>キン</t>
    </rPh>
    <rPh sb="71" eb="72">
      <t>ヒ</t>
    </rPh>
    <rPh sb="73" eb="74">
      <t>キ</t>
    </rPh>
    <phoneticPr fontId="8"/>
  </si>
  <si>
    <t>月〇日など計算できる場合は（月勤務時間×12÷52）で計算して入力</t>
    <rPh sb="14" eb="15">
      <t>ツキ</t>
    </rPh>
    <rPh sb="15" eb="17">
      <t>キンム</t>
    </rPh>
    <rPh sb="17" eb="19">
      <t>ジカン</t>
    </rPh>
    <rPh sb="27" eb="29">
      <t>ケイサン</t>
    </rPh>
    <rPh sb="31" eb="33">
      <t>ニュウリョク</t>
    </rPh>
    <phoneticPr fontId="8"/>
  </si>
  <si>
    <t>裁量労働制：「裁量」
休憩時間帯が固定：　「0:00～24:00」の形式
シフト勤務：「シフト勤務」
休憩がない場合：「なし」</t>
    <rPh sb="0" eb="2">
      <t>サイリョウ</t>
    </rPh>
    <rPh sb="2" eb="4">
      <t>ロウドウ</t>
    </rPh>
    <rPh sb="4" eb="5">
      <t>セイ</t>
    </rPh>
    <rPh sb="7" eb="9">
      <t>サイリョウ</t>
    </rPh>
    <rPh sb="11" eb="13">
      <t>キュウケイ</t>
    </rPh>
    <rPh sb="13" eb="15">
      <t>ジカン</t>
    </rPh>
    <rPh sb="15" eb="16">
      <t>タイ</t>
    </rPh>
    <rPh sb="17" eb="19">
      <t>コテイ</t>
    </rPh>
    <rPh sb="34" eb="36">
      <t>ケイシキ</t>
    </rPh>
    <rPh sb="40" eb="42">
      <t>キンム</t>
    </rPh>
    <rPh sb="47" eb="49">
      <t>キンム</t>
    </rPh>
    <rPh sb="51" eb="53">
      <t>キュウケイ</t>
    </rPh>
    <rPh sb="56" eb="58">
      <t>バアイ</t>
    </rPh>
    <phoneticPr fontId="8"/>
  </si>
  <si>
    <t>12:00～12:45</t>
  </si>
  <si>
    <t>＜例＞
　月～金固定の場合：土、日、国民の祝日に関する法律に基づく休日、12月29日～1月3日
　シフトの場合：勤務日以外　　など</t>
    <rPh sb="1" eb="2">
      <t>レイ</t>
    </rPh>
    <rPh sb="5" eb="6">
      <t>ゲツ</t>
    </rPh>
    <rPh sb="7" eb="8">
      <t>キン</t>
    </rPh>
    <rPh sb="8" eb="10">
      <t>コテイ</t>
    </rPh>
    <rPh sb="11" eb="13">
      <t>バアイ</t>
    </rPh>
    <rPh sb="14" eb="15">
      <t>ツチ</t>
    </rPh>
    <rPh sb="16" eb="17">
      <t>ニチ</t>
    </rPh>
    <rPh sb="18" eb="20">
      <t>コクミン</t>
    </rPh>
    <rPh sb="21" eb="23">
      <t>シュクジツ</t>
    </rPh>
    <rPh sb="24" eb="25">
      <t>カン</t>
    </rPh>
    <rPh sb="27" eb="29">
      <t>ホウリツ</t>
    </rPh>
    <rPh sb="30" eb="31">
      <t>モト</t>
    </rPh>
    <rPh sb="33" eb="35">
      <t>キュウジツ</t>
    </rPh>
    <rPh sb="38" eb="39">
      <t>ツキ</t>
    </rPh>
    <rPh sb="41" eb="42">
      <t>ニチ</t>
    </rPh>
    <rPh sb="44" eb="45">
      <t>ツキ</t>
    </rPh>
    <rPh sb="46" eb="47">
      <t>ニチ</t>
    </rPh>
    <rPh sb="53" eb="55">
      <t>バアイ</t>
    </rPh>
    <rPh sb="56" eb="59">
      <t>キンムビ</t>
    </rPh>
    <rPh sb="59" eb="61">
      <t>イガイ</t>
    </rPh>
    <phoneticPr fontId="8"/>
  </si>
  <si>
    <t>シフト勤務：採用日から半年後
それ以外：「4月1日」
※変更の場合は直接入力
※本務教職員の定年退職後の再雇用は6月1日の場合有</t>
    <rPh sb="22" eb="23">
      <t>ツキ</t>
    </rPh>
    <rPh sb="24" eb="25">
      <t>ニチ</t>
    </rPh>
    <rPh sb="29" eb="31">
      <t>ヘンコウ</t>
    </rPh>
    <rPh sb="32" eb="34">
      <t>バアイ</t>
    </rPh>
    <rPh sb="35" eb="37">
      <t>チョクセツ</t>
    </rPh>
    <rPh sb="37" eb="39">
      <t>ニュウリョク</t>
    </rPh>
    <rPh sb="53" eb="56">
      <t>サイコヨウ</t>
    </rPh>
    <rPh sb="58" eb="59">
      <t>ツキ</t>
    </rPh>
    <rPh sb="60" eb="61">
      <t>ニチ</t>
    </rPh>
    <rPh sb="62" eb="64">
      <t>バアイ</t>
    </rPh>
    <rPh sb="64" eb="65">
      <t>アリ</t>
    </rPh>
    <phoneticPr fontId="8"/>
  </si>
  <si>
    <t>更新上限の備考</t>
    <rPh sb="0" eb="2">
      <t>コウシン</t>
    </rPh>
    <rPh sb="2" eb="4">
      <t>ジョウゲン</t>
    </rPh>
    <rPh sb="5" eb="7">
      <t>ビコウ</t>
    </rPh>
    <phoneticPr fontId="8"/>
  </si>
  <si>
    <t>人事課</t>
    <rPh sb="0" eb="3">
      <t>ジンジカ</t>
    </rPh>
    <phoneticPr fontId="8"/>
  </si>
  <si>
    <t>パートタイム</t>
    <phoneticPr fontId="8"/>
  </si>
  <si>
    <t>教育・研究</t>
    <rPh sb="0" eb="2">
      <t>キョウイク</t>
    </rPh>
    <rPh sb="3" eb="5">
      <t>ケンキュウ</t>
    </rPh>
    <phoneticPr fontId="8"/>
  </si>
  <si>
    <t>研究業務</t>
    <rPh sb="0" eb="2">
      <t>ケンキュウ</t>
    </rPh>
    <rPh sb="2" eb="4">
      <t>ギョウム</t>
    </rPh>
    <phoneticPr fontId="8"/>
  </si>
  <si>
    <t>研究職</t>
    <rPh sb="0" eb="3">
      <t>ケンキュウショク</t>
    </rPh>
    <phoneticPr fontId="8"/>
  </si>
  <si>
    <t>教育・研究</t>
    <rPh sb="0" eb="2">
      <t>キョウイク</t>
    </rPh>
    <rPh sb="3" eb="5">
      <t>ケンキュウ</t>
    </rPh>
    <phoneticPr fontId="6"/>
  </si>
  <si>
    <t>研究職</t>
    <rPh sb="0" eb="3">
      <t>ケンキュウショク</t>
    </rPh>
    <phoneticPr fontId="6"/>
  </si>
  <si>
    <t>研究業務</t>
    <rPh sb="0" eb="2">
      <t>ケンキュウ</t>
    </rPh>
    <rPh sb="2" eb="4">
      <t>ギョウム</t>
    </rPh>
    <phoneticPr fontId="20"/>
  </si>
  <si>
    <t>研究職</t>
    <rPh sb="0" eb="3">
      <t>ケンキュウショク</t>
    </rPh>
    <phoneticPr fontId="20"/>
  </si>
  <si>
    <t>事務補佐</t>
  </si>
  <si>
    <t>事務補助</t>
  </si>
  <si>
    <t>一般職</t>
    <rPh sb="0" eb="2">
      <t>イッパン</t>
    </rPh>
    <rPh sb="2" eb="3">
      <t>ショク</t>
    </rPh>
    <phoneticPr fontId="6"/>
  </si>
  <si>
    <t>特定有期：本務・特定有期
パートタイム＆週所定4日以上： 1号通勤手当 
パートタイム＆週所定3日以下orシフト：3号通勤手当
臨時：3号通勤手当
パートタイム＆職種（特命・法曹・日本語補講) ：5号通勤手当
パートタイム＆職種（ﾘｻｰﾁｱｼｽﾀﾝﾄ）：支給なし</t>
  </si>
  <si>
    <t>年休計算の基準日</t>
    <rPh sb="5" eb="8">
      <t>キジュンビ</t>
    </rPh>
    <phoneticPr fontId="8"/>
  </si>
  <si>
    <t>フルタイム（特定有期）
パートタイム（短時間・臨時）</t>
    <rPh sb="6" eb="8">
      <t>トクテイ</t>
    </rPh>
    <rPh sb="8" eb="10">
      <t>ユウキ</t>
    </rPh>
    <rPh sb="19" eb="22">
      <t>タンジカン</t>
    </rPh>
    <rPh sb="23" eb="25">
      <t>リンジ</t>
    </rPh>
    <phoneticPr fontId="8"/>
  </si>
  <si>
    <t>〔フルタイム・パートタイム〕</t>
    <phoneticPr fontId="18"/>
  </si>
  <si>
    <t>更新上限</t>
    <rPh sb="0" eb="2">
      <t>コウシン</t>
    </rPh>
    <rPh sb="2" eb="4">
      <t>ジョウゲン</t>
    </rPh>
    <phoneticPr fontId="8"/>
  </si>
  <si>
    <t>カウンセリング業務</t>
  </si>
  <si>
    <t>一般職（補佐）</t>
  </si>
  <si>
    <t>看護業務</t>
  </si>
  <si>
    <t>診療放射線技師</t>
  </si>
  <si>
    <t>研究補佐</t>
  </si>
  <si>
    <t>管理栄養士</t>
  </si>
  <si>
    <t>（現：職種）</t>
    <rPh sb="1" eb="2">
      <t>ゲン</t>
    </rPh>
    <rPh sb="3" eb="5">
      <t>ショクシュ</t>
    </rPh>
    <phoneticPr fontId="8"/>
  </si>
  <si>
    <t>ﾌﾟﾛｼﾞｪｸﾄｺｰﾃﾞｨﾈｰﾀｰD</t>
  </si>
  <si>
    <t>ﾌﾟﾛｼﾞｪｸﾄｺｰﾃﾞｨﾈｰﾀｰC</t>
  </si>
  <si>
    <t>ﾌﾟﾛｼﾞｪｸﾄｺｰﾃﾞｨﾈｰﾀｰB</t>
  </si>
  <si>
    <t>ﾌﾟﾛｼﾞｪｸﾄｺｰﾃﾞｨﾈｰﾀｰA</t>
  </si>
  <si>
    <t>（現：単価）</t>
    <rPh sb="1" eb="2">
      <t>ゲン</t>
    </rPh>
    <rPh sb="3" eb="5">
      <t>タンカ</t>
    </rPh>
    <phoneticPr fontId="8"/>
  </si>
  <si>
    <t>（個別決定）</t>
    <rPh sb="1" eb="3">
      <t>コベツ</t>
    </rPh>
    <rPh sb="3" eb="5">
      <t>ケッテイ</t>
    </rPh>
    <phoneticPr fontId="16"/>
  </si>
  <si>
    <t>月給</t>
    <rPh sb="0" eb="2">
      <t>ゲッキュウ</t>
    </rPh>
    <phoneticPr fontId="16"/>
  </si>
  <si>
    <t>特任研究員E</t>
    <rPh sb="0" eb="2">
      <t>トクニン</t>
    </rPh>
    <rPh sb="2" eb="5">
      <t>ケンキュウイン</t>
    </rPh>
    <phoneticPr fontId="18"/>
  </si>
  <si>
    <t>ﾌﾟﾛｼﾞｪｸﾄｺｰﾃﾞｨﾈｰﾀｰS</t>
  </si>
  <si>
    <t>特任研究員S</t>
    <rPh sb="0" eb="2">
      <t>トクニン</t>
    </rPh>
    <rPh sb="2" eb="5">
      <t>ケンキュウイン</t>
    </rPh>
    <phoneticPr fontId="18"/>
  </si>
  <si>
    <t>特任研究員A</t>
    <rPh sb="0" eb="2">
      <t>トクニン</t>
    </rPh>
    <rPh sb="2" eb="5">
      <t>ケンキュウイン</t>
    </rPh>
    <phoneticPr fontId="18"/>
  </si>
  <si>
    <t>特任研究員B</t>
    <rPh sb="0" eb="2">
      <t>トクニン</t>
    </rPh>
    <rPh sb="2" eb="5">
      <t>ケンキュウイン</t>
    </rPh>
    <phoneticPr fontId="18"/>
  </si>
  <si>
    <t>特任研究員C</t>
    <rPh sb="0" eb="2">
      <t>トクニン</t>
    </rPh>
    <rPh sb="2" eb="5">
      <t>ケンキュウイン</t>
    </rPh>
    <phoneticPr fontId="18"/>
  </si>
  <si>
    <t>特任教授S</t>
    <rPh sb="0" eb="2">
      <t>トクニン</t>
    </rPh>
    <rPh sb="2" eb="4">
      <t>キョウジュ</t>
    </rPh>
    <phoneticPr fontId="18"/>
  </si>
  <si>
    <t>特任教授</t>
    <rPh sb="0" eb="2">
      <t>トクニン</t>
    </rPh>
    <rPh sb="2" eb="4">
      <t>キョウジュ</t>
    </rPh>
    <phoneticPr fontId="18"/>
  </si>
  <si>
    <t>時給</t>
    <rPh sb="0" eb="2">
      <t>ジキュウ</t>
    </rPh>
    <phoneticPr fontId="16"/>
  </si>
  <si>
    <t>特任准教授</t>
    <rPh sb="0" eb="2">
      <t>トクニン</t>
    </rPh>
    <rPh sb="2" eb="5">
      <t>ジュンキョウジュ</t>
    </rPh>
    <phoneticPr fontId="18"/>
  </si>
  <si>
    <t>特任講師</t>
    <rPh sb="0" eb="2">
      <t>トクニン</t>
    </rPh>
    <rPh sb="2" eb="4">
      <t>コウシ</t>
    </rPh>
    <phoneticPr fontId="18"/>
  </si>
  <si>
    <t>特任助教</t>
    <rPh sb="0" eb="2">
      <t>トクニン</t>
    </rPh>
    <rPh sb="2" eb="4">
      <t>ジョキョウ</t>
    </rPh>
    <phoneticPr fontId="18"/>
  </si>
  <si>
    <t>特任研究員D</t>
    <rPh sb="0" eb="2">
      <t>トクニン</t>
    </rPh>
    <rPh sb="2" eb="5">
      <t>ケンキュウイン</t>
    </rPh>
    <phoneticPr fontId="18"/>
  </si>
  <si>
    <t>シニア研究員A</t>
    <rPh sb="3" eb="6">
      <t>ケンキュウイン</t>
    </rPh>
    <phoneticPr fontId="18"/>
  </si>
  <si>
    <t>シニア研究員B</t>
    <rPh sb="3" eb="6">
      <t>ケンキュウイン</t>
    </rPh>
    <phoneticPr fontId="18"/>
  </si>
  <si>
    <t>研究員A</t>
    <rPh sb="0" eb="3">
      <t>ケンキュウイン</t>
    </rPh>
    <phoneticPr fontId="18"/>
  </si>
  <si>
    <t>研究員B</t>
    <rPh sb="0" eb="3">
      <t>ケンキュウイン</t>
    </rPh>
    <phoneticPr fontId="18"/>
  </si>
  <si>
    <t>研究員C</t>
    <rPh sb="0" eb="3">
      <t>ケンキュウイン</t>
    </rPh>
    <phoneticPr fontId="18"/>
  </si>
  <si>
    <t>研究補佐A</t>
    <rPh sb="0" eb="4">
      <t>ケンキュウホサ</t>
    </rPh>
    <phoneticPr fontId="18"/>
  </si>
  <si>
    <t>研究補佐B</t>
    <rPh sb="0" eb="4">
      <t>ケンキュウホサ</t>
    </rPh>
    <phoneticPr fontId="18"/>
  </si>
  <si>
    <t>研究補佐C</t>
    <rPh sb="0" eb="4">
      <t>ケンキュウホサ</t>
    </rPh>
    <phoneticPr fontId="18"/>
  </si>
  <si>
    <t>研究補佐D</t>
    <rPh sb="0" eb="4">
      <t>ケンキュウホサ</t>
    </rPh>
    <phoneticPr fontId="18"/>
  </si>
  <si>
    <t>研究補佐E</t>
    <rPh sb="0" eb="4">
      <t>ケンキュウホサ</t>
    </rPh>
    <phoneticPr fontId="18"/>
  </si>
  <si>
    <t>臨床検査技師</t>
  </si>
  <si>
    <t>日本語補講講師</t>
    <rPh sb="0" eb="5">
      <t>ニホンゴホコウ</t>
    </rPh>
    <rPh sb="5" eb="7">
      <t>コウシ</t>
    </rPh>
    <phoneticPr fontId="18"/>
  </si>
  <si>
    <t>コマ</t>
  </si>
  <si>
    <t>法曹実務教員</t>
    <rPh sb="0" eb="2">
      <t>ホウソウ</t>
    </rPh>
    <rPh sb="2" eb="4">
      <t>ジツム</t>
    </rPh>
    <rPh sb="4" eb="6">
      <t>キョウイン</t>
    </rPh>
    <phoneticPr fontId="16"/>
  </si>
  <si>
    <t>特命教員</t>
    <rPh sb="0" eb="4">
      <t>トクメイキョウイン</t>
    </rPh>
    <phoneticPr fontId="6"/>
  </si>
  <si>
    <t>理事長特</t>
    <rPh sb="0" eb="3">
      <t>リジチョウ</t>
    </rPh>
    <rPh sb="3" eb="4">
      <t>トク</t>
    </rPh>
    <phoneticPr fontId="6"/>
  </si>
  <si>
    <t>就職相談業務</t>
  </si>
  <si>
    <t>研究業務</t>
  </si>
  <si>
    <t>シニア研究員</t>
    <rPh sb="3" eb="5">
      <t>ケンキュウ</t>
    </rPh>
    <rPh sb="5" eb="6">
      <t>イン</t>
    </rPh>
    <phoneticPr fontId="6"/>
  </si>
  <si>
    <t>E</t>
    <phoneticPr fontId="6"/>
  </si>
  <si>
    <t>シニア研究員</t>
    <rPh sb="3" eb="6">
      <t>ケンキュウイン</t>
    </rPh>
    <phoneticPr fontId="18"/>
  </si>
  <si>
    <t>参考情報</t>
    <rPh sb="0" eb="2">
      <t>サンコウ</t>
    </rPh>
    <rPh sb="2" eb="4">
      <t>ジョウホウ</t>
    </rPh>
    <phoneticPr fontId="8"/>
  </si>
  <si>
    <t>特任研究員D</t>
    <rPh sb="0" eb="5">
      <t>トクニンケンキュウイン</t>
    </rPh>
    <phoneticPr fontId="6"/>
  </si>
  <si>
    <t>雇用期間</t>
  </si>
  <si>
    <t>開始日</t>
  </si>
  <si>
    <t>終了日</t>
  </si>
  <si>
    <t>例</t>
    <rPh sb="0" eb="1">
      <t>レイ</t>
    </rPh>
    <phoneticPr fontId="8"/>
  </si>
  <si>
    <t>学生相談カウンセラー</t>
    <rPh sb="0" eb="2">
      <t>ガクセイ</t>
    </rPh>
    <rPh sb="2" eb="4">
      <t>ソウダン</t>
    </rPh>
    <phoneticPr fontId="4"/>
  </si>
  <si>
    <t>キャリアカウンセラー</t>
  </si>
  <si>
    <t>必須入力項目</t>
    <rPh sb="0" eb="2">
      <t>ヒッス</t>
    </rPh>
    <rPh sb="2" eb="4">
      <t>ニュウリョク</t>
    </rPh>
    <rPh sb="4" eb="6">
      <t>コウモク</t>
    </rPh>
    <phoneticPr fontId="8"/>
  </si>
  <si>
    <t>必要時入力項目</t>
    <rPh sb="0" eb="3">
      <t>ヒツヨウジ</t>
    </rPh>
    <rPh sb="3" eb="5">
      <t>ニュウリョク</t>
    </rPh>
    <rPh sb="5" eb="7">
      <t>コウモク</t>
    </rPh>
    <phoneticPr fontId="8"/>
  </si>
  <si>
    <t>西暦</t>
  </si>
  <si>
    <t>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</si>
</sst>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42" formatCode="_ &quot;¥&quot;* #,##0_ ;_ &quot;¥&quot;* \-#,##0_ ;_ &quot;¥&quot;* &quot;-&quot;_ ;_ @_ "/>
    <numFmt numFmtId="176" formatCode="0_);[Red]\(0\)"/>
    <numFmt numFmtId="177" formatCode="h:mm;@"/>
    <numFmt numFmtId="178" formatCode="m&quot;月&quot;d&quot;日&quot;;@"/>
    <numFmt numFmtId="179" formatCode="yyyy\.m\.d"/>
    <numFmt numFmtId="180" formatCode="#,##0;&quot;▲ &quot;#,##0"/>
    <numFmt numFmtId="181" formatCode="0_ "/>
  </numFmts>
  <fonts count="4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1"/>
      <color theme="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Ｐゴシック"/>
      <family val="3"/>
      <charset val="128"/>
    </font>
    <font>
      <sz val="8"/>
      <name val="ＭＳ Ｐゴシック"/>
      <family val="3"/>
      <charset val="128"/>
    </font>
    <font>
      <sz val="11"/>
      <color rgb="FFFF0000"/>
      <name val="ＭＳ Ｐゴシック"/>
      <family val="3"/>
      <charset val="128"/>
    </font>
    <font>
      <sz val="11"/>
      <color theme="1"/>
      <name val="HGPｺﾞｼｯｸM"/>
      <family val="3"/>
      <charset val="128"/>
    </font>
    <font>
      <sz val="8"/>
      <color theme="1"/>
      <name val="ＭＳ Ｐゴシック"/>
      <family val="3"/>
      <charset val="128"/>
    </font>
    <font>
      <sz val="8"/>
      <color indexed="8"/>
      <name val="ＭＳ Ｐゴシック"/>
      <family val="3"/>
      <charset val="128"/>
    </font>
    <font>
      <sz val="6"/>
      <name val="ＭＳ 明朝"/>
      <family val="1"/>
      <charset val="128"/>
    </font>
    <font>
      <sz val="8"/>
      <name val="HGPｺﾞｼｯｸM"/>
      <family val="3"/>
      <charset val="128"/>
    </font>
    <font>
      <sz val="11"/>
      <name val="ＭＳ 明朝"/>
      <family val="1"/>
      <charset val="128"/>
    </font>
    <font>
      <b/>
      <sz val="18"/>
      <name val="HGPｺﾞｼｯｸM"/>
      <family val="3"/>
      <charset val="128"/>
    </font>
    <font>
      <sz val="11"/>
      <name val="HGPｺﾞｼｯｸM"/>
      <family val="3"/>
      <charset val="128"/>
    </font>
    <font>
      <sz val="9"/>
      <name val="HGPｺﾞｼｯｸM"/>
      <family val="3"/>
      <charset val="128"/>
    </font>
    <font>
      <sz val="6"/>
      <color theme="1"/>
      <name val="HGPｺﾞｼｯｸM"/>
      <family val="3"/>
      <charset val="128"/>
    </font>
    <font>
      <sz val="6"/>
      <name val="HGPｺﾞｼｯｸM"/>
      <family val="3"/>
      <charset val="128"/>
    </font>
    <font>
      <sz val="12"/>
      <color rgb="FF0000FF"/>
      <name val="HGPｺﾞｼｯｸM"/>
      <family val="3"/>
      <charset val="128"/>
    </font>
    <font>
      <sz val="11"/>
      <color rgb="FFFF0000"/>
      <name val="HGPｺﾞｼｯｸM"/>
      <family val="3"/>
      <charset val="128"/>
    </font>
    <font>
      <sz val="11"/>
      <color rgb="FF0000FF"/>
      <name val="HGPｺﾞｼｯｸM"/>
      <family val="3"/>
      <charset val="128"/>
    </font>
    <font>
      <sz val="6"/>
      <color rgb="FF0000FF"/>
      <name val="HGPｺﾞｼｯｸM"/>
      <family val="3"/>
      <charset val="128"/>
    </font>
    <font>
      <sz val="10"/>
      <name val="HGPｺﾞｼｯｸM"/>
      <family val="3"/>
      <charset val="128"/>
    </font>
    <font>
      <sz val="10"/>
      <color rgb="FF0000FF"/>
      <name val="HGPｺﾞｼｯｸM"/>
      <family val="3"/>
      <charset val="128"/>
    </font>
    <font>
      <sz val="10"/>
      <name val="HGSｺﾞｼｯｸM"/>
      <family val="3"/>
      <charset val="128"/>
    </font>
    <font>
      <sz val="10"/>
      <color rgb="FF0000FF"/>
      <name val="ＭＳ 明朝"/>
      <family val="1"/>
      <charset val="128"/>
    </font>
    <font>
      <sz val="11"/>
      <color rgb="FFFF0066"/>
      <name val="HGPｺﾞｼｯｸM"/>
      <family val="3"/>
      <charset val="128"/>
    </font>
    <font>
      <i/>
      <sz val="11"/>
      <name val="HGPｺﾞｼｯｸM"/>
      <family val="3"/>
      <charset val="128"/>
    </font>
    <font>
      <i/>
      <sz val="9"/>
      <name val="HGPｺﾞｼｯｸM"/>
      <family val="3"/>
      <charset val="128"/>
    </font>
    <font>
      <sz val="8"/>
      <color theme="1"/>
      <name val="ＭＳ Ｐゴシック"/>
      <family val="2"/>
      <scheme val="minor"/>
    </font>
    <font>
      <sz val="11"/>
      <color rgb="FF000000"/>
      <name val="ＭＳ 明朝"/>
      <family val="1"/>
      <charset val="128"/>
    </font>
    <font>
      <sz val="11"/>
      <name val="ＭＳ Ｐゴシック"/>
      <family val="2"/>
    </font>
    <font>
      <b/>
      <sz val="11"/>
      <color rgb="FFFF0000"/>
      <name val="ＭＳ Ｐゴシック"/>
      <family val="3"/>
      <charset val="128"/>
    </font>
    <font>
      <b/>
      <sz val="8"/>
      <color rgb="FFFF0000"/>
      <name val="ＭＳ Ｐゴシック"/>
      <family val="3"/>
      <charset val="128"/>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CE6F1"/>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ck">
        <color indexed="64"/>
      </left>
      <right style="dotted">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ck">
        <color indexed="64"/>
      </left>
      <right/>
      <top/>
      <bottom/>
      <diagonal/>
    </border>
    <border>
      <left/>
      <right/>
      <top style="thick">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ashed">
        <color indexed="64"/>
      </right>
      <top/>
      <bottom/>
      <diagonal/>
    </border>
    <border>
      <left style="dashed">
        <color indexed="64"/>
      </left>
      <right/>
      <top style="thin">
        <color indexed="64"/>
      </top>
      <bottom/>
      <diagonal/>
    </border>
    <border>
      <left/>
      <right style="dashed">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ouble">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thin">
        <color indexed="64"/>
      </left>
      <right style="double">
        <color indexed="64"/>
      </right>
      <top/>
      <bottom/>
      <diagonal/>
    </border>
    <border>
      <left style="double">
        <color indexed="64"/>
      </left>
      <right/>
      <top/>
      <bottom/>
      <diagonal/>
    </border>
    <border>
      <left style="dash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dashed">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dashed">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dashed">
        <color indexed="64"/>
      </right>
      <top style="hair">
        <color indexed="64"/>
      </top>
      <bottom/>
      <diagonal/>
    </border>
    <border>
      <left style="dashed">
        <color indexed="64"/>
      </left>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5">
    <xf numFmtId="0" fontId="0" fillId="0" borderId="0"/>
    <xf numFmtId="0" fontId="6" fillId="0" borderId="0">
      <alignment vertical="center"/>
    </xf>
    <xf numFmtId="0" fontId="6" fillId="0" borderId="0">
      <alignment vertical="center"/>
    </xf>
    <xf numFmtId="0" fontId="11" fillId="0" borderId="0">
      <alignment vertical="center"/>
    </xf>
    <xf numFmtId="0" fontId="5" fillId="0" borderId="0"/>
    <xf numFmtId="0" fontId="4" fillId="0" borderId="0">
      <alignment vertical="center"/>
    </xf>
    <xf numFmtId="0" fontId="15" fillId="0" borderId="0">
      <alignment vertical="center"/>
    </xf>
    <xf numFmtId="0" fontId="20" fillId="0" borderId="0">
      <alignment vertical="center"/>
    </xf>
    <xf numFmtId="0" fontId="6" fillId="0" borderId="0">
      <alignment vertical="center"/>
    </xf>
    <xf numFmtId="0" fontId="3" fillId="0" borderId="0">
      <alignment vertical="center"/>
    </xf>
    <xf numFmtId="0" fontId="2" fillId="0" borderId="0">
      <alignment vertical="center"/>
    </xf>
    <xf numFmtId="0" fontId="2" fillId="0" borderId="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62">
    <xf numFmtId="0" fontId="0" fillId="0" borderId="0" xfId="0"/>
    <xf numFmtId="0" fontId="7" fillId="0" borderId="0" xfId="1" applyFont="1" applyFill="1" applyBorder="1" applyAlignment="1">
      <alignment horizontal="center" vertical="center"/>
    </xf>
    <xf numFmtId="0" fontId="6" fillId="0" borderId="0" xfId="1" applyFill="1" applyBorder="1" applyAlignment="1">
      <alignment horizontal="center" vertical="center"/>
    </xf>
    <xf numFmtId="0" fontId="6" fillId="0" borderId="0" xfId="1" applyFill="1" applyBorder="1" applyAlignment="1">
      <alignment horizontal="center" vertical="center" shrinkToFit="1"/>
    </xf>
    <xf numFmtId="57" fontId="6" fillId="0" borderId="0" xfId="1" applyNumberFormat="1" applyFill="1" applyBorder="1" applyAlignment="1">
      <alignment horizontal="center" vertical="center"/>
    </xf>
    <xf numFmtId="176" fontId="6" fillId="0" borderId="0" xfId="1" applyNumberFormat="1" applyFill="1" applyBorder="1" applyAlignment="1">
      <alignment horizontal="center" vertical="center"/>
    </xf>
    <xf numFmtId="177" fontId="6" fillId="0" borderId="0" xfId="1" applyNumberFormat="1" applyFill="1" applyBorder="1" applyAlignment="1">
      <alignment horizontal="center" vertical="center"/>
    </xf>
    <xf numFmtId="0" fontId="6" fillId="0" borderId="0" xfId="1" applyFill="1" applyBorder="1" applyAlignment="1">
      <alignment horizontal="left" vertical="center"/>
    </xf>
    <xf numFmtId="0" fontId="6" fillId="0" borderId="0" xfId="1" applyNumberFormat="1" applyFill="1" applyBorder="1" applyAlignment="1">
      <alignment horizontal="center" vertical="center"/>
    </xf>
    <xf numFmtId="178" fontId="6" fillId="0" borderId="0" xfId="1" applyNumberFormat="1" applyFill="1" applyBorder="1" applyAlignment="1">
      <alignment horizontal="center" vertical="center"/>
    </xf>
    <xf numFmtId="0" fontId="6" fillId="0" borderId="0" xfId="1" applyFill="1" applyBorder="1" applyAlignment="1">
      <alignment vertical="center"/>
    </xf>
    <xf numFmtId="0" fontId="6" fillId="0" borderId="0" xfId="1" applyFill="1" applyBorder="1">
      <alignment vertical="center"/>
    </xf>
    <xf numFmtId="0" fontId="6" fillId="0" borderId="0" xfId="1" applyFill="1">
      <alignment vertical="center"/>
    </xf>
    <xf numFmtId="0" fontId="6" fillId="0" borderId="0" xfId="1" applyFill="1" applyBorder="1" applyAlignment="1">
      <alignment vertical="center" shrinkToFit="1"/>
    </xf>
    <xf numFmtId="42" fontId="7" fillId="0" borderId="0" xfId="1" applyNumberFormat="1" applyFont="1" applyFill="1" applyBorder="1">
      <alignment vertical="center"/>
    </xf>
    <xf numFmtId="14" fontId="6" fillId="0" borderId="0" xfId="1" applyNumberFormat="1" applyFill="1" applyBorder="1" applyAlignment="1">
      <alignment horizontal="center" vertical="center"/>
    </xf>
    <xf numFmtId="0" fontId="6" fillId="0" borderId="0" xfId="1" applyFill="1" applyAlignment="1">
      <alignment horizontal="center" vertical="center"/>
    </xf>
    <xf numFmtId="0" fontId="6" fillId="0" borderId="0" xfId="1" applyFill="1" applyAlignment="1">
      <alignment horizontal="left" vertical="center"/>
    </xf>
    <xf numFmtId="0" fontId="6" fillId="0" borderId="0" xfId="1" applyFont="1" applyFill="1" applyBorder="1">
      <alignment vertical="center"/>
    </xf>
    <xf numFmtId="0" fontId="0" fillId="0" borderId="0" xfId="0" applyBorder="1"/>
    <xf numFmtId="49" fontId="7" fillId="0" borderId="0" xfId="1" applyNumberFormat="1" applyFont="1" applyFill="1" applyBorder="1" applyAlignment="1">
      <alignment horizontal="center" vertical="center"/>
    </xf>
    <xf numFmtId="0" fontId="0" fillId="0" borderId="1" xfId="0" applyBorder="1"/>
    <xf numFmtId="0" fontId="0" fillId="0" borderId="3" xfId="0" applyBorder="1"/>
    <xf numFmtId="0" fontId="6" fillId="0" borderId="3" xfId="1" applyFill="1" applyBorder="1" applyAlignment="1">
      <alignment vertical="center" shrinkToFit="1"/>
    </xf>
    <xf numFmtId="0" fontId="6" fillId="0" borderId="3" xfId="1" applyFont="1" applyFill="1" applyBorder="1">
      <alignment vertical="center"/>
    </xf>
    <xf numFmtId="0" fontId="6" fillId="0" borderId="5" xfId="1" applyFill="1" applyBorder="1" applyAlignment="1">
      <alignment vertical="center"/>
    </xf>
    <xf numFmtId="0" fontId="6" fillId="0" borderId="8" xfId="1" applyFill="1" applyBorder="1" applyAlignment="1">
      <alignment vertical="center" shrinkToFit="1"/>
    </xf>
    <xf numFmtId="0" fontId="6" fillId="0" borderId="8" xfId="1" applyFont="1" applyFill="1" applyBorder="1">
      <alignment vertical="center"/>
    </xf>
    <xf numFmtId="0" fontId="7" fillId="0" borderId="3" xfId="1" applyFont="1" applyFill="1" applyBorder="1" applyAlignment="1">
      <alignment vertical="center"/>
    </xf>
    <xf numFmtId="0" fontId="7" fillId="0" borderId="5" xfId="1" applyFont="1" applyFill="1" applyBorder="1" applyAlignment="1">
      <alignment vertical="center"/>
    </xf>
    <xf numFmtId="0" fontId="7" fillId="0" borderId="8" xfId="1" applyFont="1" applyFill="1" applyBorder="1" applyAlignment="1">
      <alignment vertical="center"/>
    </xf>
    <xf numFmtId="0" fontId="0" fillId="0" borderId="3" xfId="0" applyBorder="1" applyAlignment="1">
      <alignment vertical="center"/>
    </xf>
    <xf numFmtId="0" fontId="0" fillId="0" borderId="1" xfId="0" applyFill="1" applyBorder="1" applyAlignment="1">
      <alignment vertical="center"/>
    </xf>
    <xf numFmtId="0" fontId="0" fillId="0" borderId="0" xfId="0" applyAlignment="1">
      <alignment vertical="center"/>
    </xf>
    <xf numFmtId="0" fontId="0" fillId="0" borderId="8" xfId="0" applyBorder="1"/>
    <xf numFmtId="0" fontId="0" fillId="0" borderId="8" xfId="0" applyBorder="1" applyAlignment="1">
      <alignment vertical="center"/>
    </xf>
    <xf numFmtId="0" fontId="6" fillId="0" borderId="10" xfId="1" applyFill="1" applyBorder="1" applyAlignment="1">
      <alignment vertical="center" shrinkToFit="1"/>
    </xf>
    <xf numFmtId="0" fontId="0" fillId="0" borderId="10" xfId="0" applyBorder="1" applyAlignment="1">
      <alignment vertical="center"/>
    </xf>
    <xf numFmtId="0" fontId="6" fillId="0" borderId="10" xfId="1" applyFont="1" applyFill="1" applyBorder="1">
      <alignment vertical="center"/>
    </xf>
    <xf numFmtId="0" fontId="0" fillId="0" borderId="10" xfId="0" applyBorder="1"/>
    <xf numFmtId="0" fontId="0" fillId="0" borderId="0" xfId="0" applyAlignment="1"/>
    <xf numFmtId="0" fontId="6" fillId="0" borderId="3" xfId="1" applyFill="1" applyBorder="1">
      <alignment vertical="center"/>
    </xf>
    <xf numFmtId="0" fontId="6" fillId="0" borderId="10" xfId="1" applyFill="1" applyBorder="1">
      <alignment vertical="center"/>
    </xf>
    <xf numFmtId="0" fontId="6" fillId="0" borderId="8" xfId="1" applyFill="1" applyBorder="1" applyAlignment="1">
      <alignment vertical="center"/>
    </xf>
    <xf numFmtId="0" fontId="0" fillId="0" borderId="12" xfId="0" applyBorder="1"/>
    <xf numFmtId="179" fontId="6" fillId="0" borderId="0" xfId="1" applyNumberFormat="1" applyFill="1" applyBorder="1">
      <alignment vertical="center"/>
    </xf>
    <xf numFmtId="179" fontId="6" fillId="0" borderId="0" xfId="1" applyNumberFormat="1" applyFill="1" applyBorder="1" applyAlignment="1">
      <alignment horizontal="right" vertical="center"/>
    </xf>
    <xf numFmtId="179" fontId="6" fillId="0" borderId="0" xfId="1" applyNumberFormat="1" applyFill="1" applyAlignment="1">
      <alignment vertical="center" shrinkToFit="1"/>
    </xf>
    <xf numFmtId="0" fontId="6" fillId="0" borderId="12" xfId="1" applyFill="1" applyBorder="1" applyAlignment="1">
      <alignment vertical="center" shrinkToFit="1"/>
    </xf>
    <xf numFmtId="0" fontId="6" fillId="0" borderId="12" xfId="1" applyFont="1" applyFill="1" applyBorder="1">
      <alignment vertical="center"/>
    </xf>
    <xf numFmtId="0" fontId="13" fillId="0" borderId="0" xfId="1" applyFont="1" applyFill="1" applyAlignment="1">
      <alignment vertical="center" wrapText="1"/>
    </xf>
    <xf numFmtId="0" fontId="6" fillId="0" borderId="1" xfId="1" applyFill="1" applyBorder="1" applyAlignment="1">
      <alignment horizontal="center" vertical="center"/>
    </xf>
    <xf numFmtId="0" fontId="7" fillId="0" borderId="1" xfId="1" applyFont="1" applyFill="1" applyBorder="1" applyAlignment="1">
      <alignment horizontal="center" vertical="center"/>
    </xf>
    <xf numFmtId="0" fontId="6" fillId="3" borderId="1" xfId="1" applyFill="1" applyBorder="1" applyAlignment="1">
      <alignment horizontal="center" vertical="center" shrinkToFit="1"/>
    </xf>
    <xf numFmtId="0" fontId="6" fillId="2" borderId="1" xfId="1" applyFill="1" applyBorder="1" applyAlignment="1">
      <alignment horizontal="center" vertical="center" shrinkToFit="1"/>
    </xf>
    <xf numFmtId="0" fontId="6" fillId="3" borderId="1" xfId="1" applyFont="1" applyFill="1" applyBorder="1" applyAlignment="1">
      <alignment horizontal="center" vertical="center"/>
    </xf>
    <xf numFmtId="0" fontId="6" fillId="3" borderId="1" xfId="1" applyNumberFormat="1" applyFill="1" applyBorder="1" applyAlignment="1" applyProtection="1">
      <alignment horizontal="center" vertical="center"/>
      <protection locked="0"/>
    </xf>
    <xf numFmtId="0" fontId="6" fillId="2" borderId="1" xfId="1" applyNumberFormat="1" applyFill="1" applyBorder="1" applyAlignment="1" applyProtection="1">
      <alignment horizontal="center" vertical="center"/>
      <protection locked="0"/>
    </xf>
    <xf numFmtId="179" fontId="6" fillId="3" borderId="1" xfId="1" applyNumberFormat="1" applyFill="1" applyBorder="1" applyAlignment="1">
      <alignment horizontal="center" vertical="center"/>
    </xf>
    <xf numFmtId="176" fontId="6" fillId="0" borderId="1" xfId="1" applyNumberFormat="1" applyFill="1" applyBorder="1" applyAlignment="1">
      <alignment horizontal="center" vertical="center"/>
    </xf>
    <xf numFmtId="0" fontId="6" fillId="3" borderId="1" xfId="1" applyFill="1" applyBorder="1" applyAlignment="1">
      <alignment horizontal="center" vertical="center"/>
    </xf>
    <xf numFmtId="0" fontId="6" fillId="0" borderId="1" xfId="1" applyFill="1" applyBorder="1" applyAlignment="1">
      <alignment horizontal="center" vertical="center" shrinkToFit="1"/>
    </xf>
    <xf numFmtId="179" fontId="6" fillId="0" borderId="1" xfId="1" applyNumberFormat="1" applyFill="1" applyBorder="1" applyAlignment="1">
      <alignment horizontal="center" vertical="center"/>
    </xf>
    <xf numFmtId="0" fontId="10" fillId="3" borderId="1" xfId="1" applyFont="1" applyFill="1" applyBorder="1" applyAlignment="1">
      <alignment horizontal="center" vertical="center"/>
    </xf>
    <xf numFmtId="177" fontId="6" fillId="3" borderId="1" xfId="1" applyNumberFormat="1" applyFill="1" applyBorder="1" applyAlignment="1">
      <alignment horizontal="center" vertical="center"/>
    </xf>
    <xf numFmtId="0" fontId="10" fillId="3" borderId="1" xfId="1" applyNumberFormat="1" applyFont="1" applyFill="1" applyBorder="1" applyAlignment="1">
      <alignment horizontal="center" vertical="center"/>
    </xf>
    <xf numFmtId="0" fontId="6" fillId="2" borderId="1" xfId="1" applyFill="1" applyBorder="1" applyAlignment="1">
      <alignment horizontal="center" vertical="center"/>
    </xf>
    <xf numFmtId="0" fontId="6" fillId="3" borderId="1" xfId="1" applyFill="1" applyBorder="1" applyAlignment="1">
      <alignment horizontal="center" vertical="center" wrapText="1"/>
    </xf>
    <xf numFmtId="42" fontId="7" fillId="0" borderId="1" xfId="1" applyNumberFormat="1" applyFont="1" applyFill="1" applyBorder="1" applyAlignment="1">
      <alignment horizontal="center" vertical="center"/>
    </xf>
    <xf numFmtId="0" fontId="6" fillId="0" borderId="1" xfId="1" applyNumberFormat="1" applyFill="1" applyBorder="1" applyAlignment="1">
      <alignment horizontal="center" vertical="center"/>
    </xf>
    <xf numFmtId="0" fontId="6" fillId="0" borderId="1" xfId="1" applyFill="1" applyBorder="1" applyAlignment="1">
      <alignment horizontal="center" vertical="center" wrapText="1"/>
    </xf>
    <xf numFmtId="178" fontId="6" fillId="0" borderId="1" xfId="1" applyNumberFormat="1" applyFill="1" applyBorder="1" applyAlignment="1">
      <alignment horizontal="center" vertical="center"/>
    </xf>
    <xf numFmtId="57" fontId="6" fillId="0" borderId="1" xfId="1" applyNumberFormat="1" applyFill="1" applyBorder="1" applyAlignment="1">
      <alignment horizontal="center" vertical="center"/>
    </xf>
    <xf numFmtId="57" fontId="6" fillId="3" borderId="1" xfId="1" applyNumberFormat="1" applyFill="1" applyBorder="1" applyAlignment="1">
      <alignment horizontal="center" vertical="center"/>
    </xf>
    <xf numFmtId="176" fontId="6" fillId="2" borderId="1" xfId="1" applyNumberFormat="1" applyFill="1" applyBorder="1" applyAlignment="1">
      <alignment horizontal="center" vertical="center"/>
    </xf>
    <xf numFmtId="49" fontId="7" fillId="0" borderId="1" xfId="1" applyNumberFormat="1" applyFont="1" applyFill="1" applyBorder="1" applyAlignment="1">
      <alignment horizontal="center" vertical="center"/>
    </xf>
    <xf numFmtId="0" fontId="13" fillId="0" borderId="1" xfId="1" applyFont="1" applyFill="1" applyBorder="1" applyAlignment="1">
      <alignment vertical="center" wrapText="1"/>
    </xf>
    <xf numFmtId="0" fontId="16" fillId="0" borderId="1" xfId="1" applyFont="1" applyFill="1" applyBorder="1" applyAlignment="1">
      <alignment vertical="center" wrapText="1"/>
    </xf>
    <xf numFmtId="0" fontId="13" fillId="3" borderId="1" xfId="1" applyFont="1" applyFill="1" applyBorder="1" applyAlignment="1">
      <alignment vertical="center" wrapText="1" shrinkToFit="1"/>
    </xf>
    <xf numFmtId="0" fontId="13" fillId="2" borderId="1" xfId="1" applyFont="1" applyFill="1" applyBorder="1" applyAlignment="1">
      <alignment vertical="center" wrapText="1" shrinkToFit="1"/>
    </xf>
    <xf numFmtId="0" fontId="13" fillId="3" borderId="1" xfId="1" applyFont="1" applyFill="1" applyBorder="1" applyAlignment="1">
      <alignment vertical="center" wrapText="1"/>
    </xf>
    <xf numFmtId="0" fontId="13" fillId="3" borderId="1" xfId="1" applyNumberFormat="1" applyFont="1" applyFill="1" applyBorder="1" applyAlignment="1" applyProtection="1">
      <alignment vertical="center" wrapText="1"/>
      <protection locked="0"/>
    </xf>
    <xf numFmtId="0" fontId="13" fillId="2" borderId="1" xfId="1" applyNumberFormat="1" applyFont="1" applyFill="1" applyBorder="1" applyAlignment="1" applyProtection="1">
      <alignment vertical="center" wrapText="1"/>
      <protection locked="0"/>
    </xf>
    <xf numFmtId="179" fontId="13" fillId="3" borderId="1" xfId="1" applyNumberFormat="1" applyFont="1" applyFill="1" applyBorder="1" applyAlignment="1">
      <alignment vertical="center" wrapText="1"/>
    </xf>
    <xf numFmtId="176" fontId="13" fillId="0" borderId="1" xfId="1" applyNumberFormat="1" applyFont="1" applyFill="1" applyBorder="1" applyAlignment="1">
      <alignment vertical="center" wrapText="1"/>
    </xf>
    <xf numFmtId="0" fontId="13" fillId="0" borderId="1" xfId="1" applyFont="1" applyFill="1" applyBorder="1" applyAlignment="1">
      <alignment vertical="center" wrapText="1" shrinkToFit="1"/>
    </xf>
    <xf numFmtId="179" fontId="13" fillId="0" borderId="1" xfId="1" applyNumberFormat="1" applyFont="1" applyFill="1" applyBorder="1" applyAlignment="1">
      <alignment vertical="center" wrapText="1"/>
    </xf>
    <xf numFmtId="0" fontId="17" fillId="3" borderId="1" xfId="1" applyFont="1" applyFill="1" applyBorder="1" applyAlignment="1">
      <alignment vertical="center" wrapText="1"/>
    </xf>
    <xf numFmtId="177" fontId="13" fillId="3" borderId="1" xfId="1" applyNumberFormat="1" applyFont="1" applyFill="1" applyBorder="1" applyAlignment="1">
      <alignment vertical="center" wrapText="1"/>
    </xf>
    <xf numFmtId="0" fontId="17" fillId="3" borderId="1" xfId="1" applyNumberFormat="1" applyFont="1" applyFill="1" applyBorder="1" applyAlignment="1">
      <alignment vertical="center" wrapText="1"/>
    </xf>
    <xf numFmtId="0" fontId="13" fillId="2" borderId="1" xfId="1" applyFont="1" applyFill="1" applyBorder="1" applyAlignment="1">
      <alignment vertical="center" wrapText="1"/>
    </xf>
    <xf numFmtId="42" fontId="16" fillId="0" borderId="1" xfId="1" applyNumberFormat="1" applyFont="1" applyFill="1" applyBorder="1" applyAlignment="1">
      <alignment vertical="center" wrapText="1"/>
    </xf>
    <xf numFmtId="0" fontId="13" fillId="0" borderId="1" xfId="1" applyNumberFormat="1" applyFont="1" applyFill="1" applyBorder="1" applyAlignment="1">
      <alignment vertical="center" wrapText="1"/>
    </xf>
    <xf numFmtId="178" fontId="13" fillId="0" borderId="1" xfId="1" applyNumberFormat="1" applyFont="1" applyFill="1" applyBorder="1" applyAlignment="1">
      <alignment vertical="center" wrapText="1"/>
    </xf>
    <xf numFmtId="57" fontId="13" fillId="0" borderId="1" xfId="1" applyNumberFormat="1" applyFont="1" applyFill="1" applyBorder="1" applyAlignment="1">
      <alignment vertical="center" wrapText="1"/>
    </xf>
    <xf numFmtId="57" fontId="13" fillId="3" borderId="1" xfId="1" applyNumberFormat="1" applyFont="1" applyFill="1" applyBorder="1" applyAlignment="1">
      <alignment vertical="center" wrapText="1"/>
    </xf>
    <xf numFmtId="176" fontId="13" fillId="2" borderId="1" xfId="1" applyNumberFormat="1" applyFont="1" applyFill="1" applyBorder="1" applyAlignment="1">
      <alignment vertical="center" wrapText="1"/>
    </xf>
    <xf numFmtId="49" fontId="16" fillId="0" borderId="1" xfId="1" applyNumberFormat="1" applyFont="1" applyFill="1" applyBorder="1" applyAlignment="1">
      <alignment vertical="center" wrapText="1"/>
    </xf>
    <xf numFmtId="0" fontId="6" fillId="0" borderId="1" xfId="1" applyFont="1" applyFill="1" applyBorder="1">
      <alignment vertical="center"/>
    </xf>
    <xf numFmtId="42" fontId="11" fillId="0" borderId="10" xfId="0" applyNumberFormat="1" applyFont="1" applyFill="1" applyBorder="1" applyAlignment="1">
      <alignment horizontal="center" vertical="center"/>
    </xf>
    <xf numFmtId="0" fontId="6" fillId="0" borderId="16" xfId="1" applyFill="1" applyBorder="1" applyAlignment="1">
      <alignment horizontal="center" vertical="center"/>
    </xf>
    <xf numFmtId="0" fontId="7" fillId="0" borderId="16" xfId="1" applyFont="1" applyFill="1" applyBorder="1" applyAlignment="1">
      <alignment horizontal="center" vertical="center"/>
    </xf>
    <xf numFmtId="0" fontId="6" fillId="3" borderId="16" xfId="1" applyFill="1" applyBorder="1" applyAlignment="1">
      <alignment horizontal="center" vertical="center" shrinkToFit="1"/>
    </xf>
    <xf numFmtId="0" fontId="6" fillId="2" borderId="16" xfId="1" applyFill="1" applyBorder="1" applyAlignment="1">
      <alignment horizontal="center" vertical="center" shrinkToFit="1"/>
    </xf>
    <xf numFmtId="0" fontId="6" fillId="3" borderId="16" xfId="1" applyFont="1" applyFill="1" applyBorder="1" applyAlignment="1">
      <alignment horizontal="center" vertical="center"/>
    </xf>
    <xf numFmtId="0" fontId="6" fillId="3" borderId="16" xfId="1" applyNumberFormat="1" applyFill="1" applyBorder="1" applyAlignment="1" applyProtection="1">
      <alignment horizontal="center" vertical="center"/>
      <protection locked="0"/>
    </xf>
    <xf numFmtId="0" fontId="6" fillId="2" borderId="16" xfId="1" applyNumberFormat="1" applyFill="1" applyBorder="1" applyAlignment="1" applyProtection="1">
      <alignment horizontal="center" vertical="center"/>
      <protection locked="0"/>
    </xf>
    <xf numFmtId="179" fontId="6" fillId="3" borderId="16" xfId="1" applyNumberFormat="1" applyFill="1" applyBorder="1" applyAlignment="1">
      <alignment horizontal="center" vertical="center"/>
    </xf>
    <xf numFmtId="179" fontId="14" fillId="0" borderId="16" xfId="1" applyNumberFormat="1" applyFont="1" applyFill="1" applyBorder="1">
      <alignment vertical="center"/>
    </xf>
    <xf numFmtId="0" fontId="6" fillId="3" borderId="16" xfId="1" applyFill="1" applyBorder="1" applyAlignment="1">
      <alignment horizontal="center" vertical="center"/>
    </xf>
    <xf numFmtId="0" fontId="6" fillId="0" borderId="16" xfId="1" applyFill="1" applyBorder="1" applyAlignment="1">
      <alignment horizontal="center" vertical="center" shrinkToFit="1"/>
    </xf>
    <xf numFmtId="179" fontId="6" fillId="0" borderId="16" xfId="1" applyNumberFormat="1" applyFill="1" applyBorder="1" applyAlignment="1">
      <alignment horizontal="center" vertical="center"/>
    </xf>
    <xf numFmtId="0" fontId="10" fillId="3" borderId="16" xfId="1" applyFont="1" applyFill="1" applyBorder="1" applyAlignment="1">
      <alignment horizontal="center" vertical="center"/>
    </xf>
    <xf numFmtId="177" fontId="6" fillId="3" borderId="16" xfId="1" applyNumberFormat="1" applyFill="1" applyBorder="1" applyAlignment="1">
      <alignment horizontal="center" vertical="center"/>
    </xf>
    <xf numFmtId="0" fontId="10" fillId="3" borderId="16" xfId="1" applyNumberFormat="1" applyFont="1" applyFill="1" applyBorder="1" applyAlignment="1">
      <alignment horizontal="center" vertical="center"/>
    </xf>
    <xf numFmtId="0" fontId="6" fillId="2" borderId="16" xfId="1" applyFill="1" applyBorder="1" applyAlignment="1">
      <alignment horizontal="center" vertical="center"/>
    </xf>
    <xf numFmtId="0" fontId="6" fillId="3" borderId="16" xfId="1" applyFill="1" applyBorder="1" applyAlignment="1">
      <alignment horizontal="center" vertical="center" wrapText="1"/>
    </xf>
    <xf numFmtId="42" fontId="7" fillId="0" borderId="16" xfId="1" applyNumberFormat="1" applyFont="1" applyFill="1" applyBorder="1" applyAlignment="1">
      <alignment horizontal="center" vertical="center"/>
    </xf>
    <xf numFmtId="0" fontId="6" fillId="0" borderId="16" xfId="1" applyNumberFormat="1" applyFill="1" applyBorder="1" applyAlignment="1">
      <alignment horizontal="center" vertical="center"/>
    </xf>
    <xf numFmtId="0" fontId="6" fillId="0" borderId="16" xfId="1" applyFill="1" applyBorder="1" applyAlignment="1">
      <alignment horizontal="center" vertical="center" wrapText="1"/>
    </xf>
    <xf numFmtId="178" fontId="6" fillId="0" borderId="16" xfId="1" applyNumberFormat="1" applyFill="1" applyBorder="1" applyAlignment="1">
      <alignment horizontal="center" vertical="center"/>
    </xf>
    <xf numFmtId="57" fontId="6" fillId="0" borderId="16" xfId="1" applyNumberFormat="1" applyFill="1" applyBorder="1" applyAlignment="1">
      <alignment horizontal="center" vertical="center"/>
    </xf>
    <xf numFmtId="57" fontId="6" fillId="3" borderId="16" xfId="1" applyNumberFormat="1" applyFill="1" applyBorder="1" applyAlignment="1">
      <alignment horizontal="center" vertical="center"/>
    </xf>
    <xf numFmtId="176" fontId="6" fillId="2" borderId="16" xfId="1" applyNumberFormat="1" applyFill="1" applyBorder="1" applyAlignment="1">
      <alignment horizontal="center" vertical="center"/>
    </xf>
    <xf numFmtId="49" fontId="7" fillId="0" borderId="16" xfId="1" applyNumberFormat="1" applyFont="1" applyFill="1" applyBorder="1" applyAlignment="1">
      <alignment horizontal="center" vertical="center"/>
    </xf>
    <xf numFmtId="0" fontId="12" fillId="0" borderId="16" xfId="1" applyFont="1" applyFill="1" applyBorder="1" applyAlignment="1">
      <alignment horizontal="center" vertical="center"/>
    </xf>
    <xf numFmtId="179" fontId="12" fillId="0" borderId="16" xfId="1" applyNumberFormat="1" applyFont="1" applyFill="1" applyBorder="1" applyAlignment="1">
      <alignment horizontal="center" vertical="center"/>
    </xf>
    <xf numFmtId="0" fontId="22" fillId="0" borderId="0" xfId="7" applyFont="1" applyAlignment="1">
      <alignment vertical="center"/>
    </xf>
    <xf numFmtId="0" fontId="22" fillId="0" borderId="1" xfId="7" applyFont="1" applyBorder="1" applyAlignment="1">
      <alignment vertical="center"/>
    </xf>
    <xf numFmtId="0" fontId="22" fillId="0" borderId="0" xfId="7" applyFont="1" applyBorder="1" applyAlignment="1">
      <alignment vertical="center"/>
    </xf>
    <xf numFmtId="0" fontId="22" fillId="0" borderId="21" xfId="7" applyFont="1" applyBorder="1" applyAlignment="1">
      <alignment horizontal="center" vertical="center" shrinkToFit="1"/>
    </xf>
    <xf numFmtId="0" fontId="22" fillId="0" borderId="12" xfId="7" applyFont="1" applyBorder="1" applyAlignment="1">
      <alignment horizontal="center" vertical="center" shrinkToFit="1"/>
    </xf>
    <xf numFmtId="0" fontId="22" fillId="0" borderId="0" xfId="7" applyFont="1" applyBorder="1" applyAlignment="1">
      <alignment vertical="center" shrinkToFit="1"/>
    </xf>
    <xf numFmtId="0" fontId="27" fillId="0" borderId="0" xfId="7" applyFont="1" applyAlignment="1">
      <alignment vertical="center"/>
    </xf>
    <xf numFmtId="0" fontId="22" fillId="4" borderId="38" xfId="7" applyFont="1" applyFill="1" applyBorder="1" applyAlignment="1">
      <alignment horizontal="center" vertical="center" shrinkToFit="1"/>
    </xf>
    <xf numFmtId="0" fontId="28" fillId="0" borderId="45" xfId="7" applyFont="1" applyBorder="1" applyAlignment="1">
      <alignment horizontal="center" shrinkToFit="1"/>
    </xf>
    <xf numFmtId="0" fontId="28" fillId="0" borderId="0" xfId="7" applyFont="1" applyBorder="1" applyAlignment="1">
      <alignment horizontal="center" shrinkToFit="1"/>
    </xf>
    <xf numFmtId="0" fontId="28" fillId="0" borderId="7" xfId="7" applyFont="1" applyBorder="1" applyAlignment="1">
      <alignment horizontal="center" shrinkToFit="1"/>
    </xf>
    <xf numFmtId="0" fontId="28" fillId="0" borderId="4" xfId="7" applyFont="1" applyBorder="1" applyAlignment="1">
      <alignment horizontal="center" shrinkToFit="1"/>
    </xf>
    <xf numFmtId="0" fontId="22" fillId="0" borderId="0" xfId="7" applyFont="1" applyFill="1" applyBorder="1" applyAlignment="1">
      <alignment vertical="center" shrinkToFit="1"/>
    </xf>
    <xf numFmtId="0" fontId="22" fillId="0" borderId="7" xfId="7" applyFont="1" applyFill="1" applyBorder="1" applyAlignment="1">
      <alignment vertical="center" shrinkToFit="1"/>
    </xf>
    <xf numFmtId="0" fontId="29" fillId="0" borderId="47" xfId="7" applyFont="1" applyBorder="1" applyAlignment="1">
      <alignment vertical="top" shrinkToFit="1"/>
    </xf>
    <xf numFmtId="0" fontId="29" fillId="0" borderId="48" xfId="7" applyFont="1" applyBorder="1" applyAlignment="1">
      <alignment vertical="top" shrinkToFit="1"/>
    </xf>
    <xf numFmtId="0" fontId="29" fillId="0" borderId="13" xfId="7" applyFont="1" applyBorder="1" applyAlignment="1">
      <alignment vertical="top" shrinkToFit="1"/>
    </xf>
    <xf numFmtId="0" fontId="22" fillId="0" borderId="9" xfId="7" applyFont="1" applyBorder="1" applyAlignment="1">
      <alignment vertical="center" shrinkToFit="1"/>
    </xf>
    <xf numFmtId="0" fontId="22" fillId="0" borderId="12" xfId="7" applyFont="1" applyBorder="1" applyAlignment="1">
      <alignment vertical="center" shrinkToFit="1"/>
    </xf>
    <xf numFmtId="0" fontId="22" fillId="0" borderId="26" xfId="7" applyFont="1" applyBorder="1" applyAlignment="1">
      <alignment horizontal="center" vertical="center" shrinkToFit="1"/>
    </xf>
    <xf numFmtId="0" fontId="22" fillId="0" borderId="24" xfId="7" applyFont="1" applyBorder="1" applyAlignment="1">
      <alignment horizontal="center" vertical="center" shrinkToFit="1"/>
    </xf>
    <xf numFmtId="0" fontId="28" fillId="0" borderId="24" xfId="7" applyFont="1" applyBorder="1" applyAlignment="1">
      <alignment horizontal="center" vertical="center" shrinkToFit="1"/>
    </xf>
    <xf numFmtId="0" fontId="22" fillId="0" borderId="51" xfId="7" applyFont="1" applyBorder="1" applyAlignment="1">
      <alignment horizontal="center" vertical="center" shrinkToFit="1"/>
    </xf>
    <xf numFmtId="0" fontId="26" fillId="0" borderId="59" xfId="7" applyFont="1" applyFill="1" applyBorder="1" applyAlignment="1">
      <alignment horizontal="center" vertical="center" shrinkToFit="1"/>
    </xf>
    <xf numFmtId="0" fontId="22" fillId="0" borderId="6" xfId="7" applyFont="1" applyBorder="1" applyAlignment="1">
      <alignment vertical="center" shrinkToFit="1"/>
    </xf>
    <xf numFmtId="0" fontId="22" fillId="0" borderId="7" xfId="7" applyFont="1" applyBorder="1" applyAlignment="1">
      <alignment vertical="center" shrinkToFit="1"/>
    </xf>
    <xf numFmtId="0" fontId="22" fillId="0" borderId="6" xfId="7" applyFont="1" applyBorder="1" applyAlignment="1">
      <alignment horizontal="center" vertical="center" shrinkToFit="1"/>
    </xf>
    <xf numFmtId="0" fontId="22" fillId="0" borderId="7" xfId="7" applyFont="1" applyBorder="1" applyAlignment="1">
      <alignment horizontal="center" vertical="center" shrinkToFit="1"/>
    </xf>
    <xf numFmtId="0" fontId="22" fillId="0" borderId="34" xfId="7" applyFont="1" applyBorder="1" applyAlignment="1">
      <alignment horizontal="center" vertical="center" shrinkToFit="1"/>
    </xf>
    <xf numFmtId="0" fontId="28" fillId="0" borderId="32" xfId="7" applyFont="1" applyBorder="1" applyAlignment="1">
      <alignment horizontal="center" vertical="center" shrinkToFit="1"/>
    </xf>
    <xf numFmtId="0" fontId="22" fillId="0" borderId="32" xfId="7" applyFont="1" applyBorder="1" applyAlignment="1">
      <alignment horizontal="center" vertical="center" shrinkToFit="1"/>
    </xf>
    <xf numFmtId="0" fontId="30" fillId="0" borderId="11" xfId="7" applyFont="1" applyFill="1" applyBorder="1" applyAlignment="1">
      <alignment vertical="center" shrinkToFit="1"/>
    </xf>
    <xf numFmtId="0" fontId="30" fillId="0" borderId="12" xfId="7" applyFont="1" applyFill="1" applyBorder="1" applyAlignment="1">
      <alignment vertical="center" shrinkToFit="1"/>
    </xf>
    <xf numFmtId="0" fontId="28" fillId="0" borderId="12" xfId="7" applyFont="1" applyBorder="1" applyAlignment="1">
      <alignment vertical="center"/>
    </xf>
    <xf numFmtId="0" fontId="22" fillId="0" borderId="46" xfId="7" applyFont="1" applyBorder="1" applyAlignment="1">
      <alignment horizontal="left" vertical="center" shrinkToFit="1"/>
    </xf>
    <xf numFmtId="0" fontId="22" fillId="0" borderId="14" xfId="7" applyFont="1" applyBorder="1" applyAlignment="1">
      <alignment horizontal="center" vertical="center" shrinkToFit="1"/>
    </xf>
    <xf numFmtId="0" fontId="22" fillId="0" borderId="5" xfId="7" applyFont="1" applyBorder="1" applyAlignment="1">
      <alignment vertical="center" shrinkToFit="1"/>
    </xf>
    <xf numFmtId="0" fontId="22" fillId="0" borderId="9" xfId="7" applyFont="1" applyBorder="1" applyAlignment="1">
      <alignment vertical="center"/>
    </xf>
    <xf numFmtId="0" fontId="31" fillId="0" borderId="15" xfId="7" applyFont="1" applyFill="1" applyBorder="1" applyAlignment="1">
      <alignment horizontal="center" vertical="center" wrapText="1" shrinkToFit="1"/>
    </xf>
    <xf numFmtId="0" fontId="32" fillId="0" borderId="92" xfId="7" applyFont="1" applyFill="1" applyBorder="1" applyAlignment="1">
      <alignment horizontal="left" vertical="center"/>
    </xf>
    <xf numFmtId="0" fontId="31" fillId="0" borderId="70" xfId="7" applyFont="1" applyFill="1" applyBorder="1" applyAlignment="1">
      <alignment horizontal="center" vertical="center" wrapText="1" shrinkToFit="1"/>
    </xf>
    <xf numFmtId="0" fontId="31" fillId="0" borderId="91" xfId="7" applyFont="1" applyFill="1" applyBorder="1" applyAlignment="1">
      <alignment horizontal="center" vertical="center" wrapText="1" shrinkToFit="1"/>
    </xf>
    <xf numFmtId="0" fontId="31" fillId="0" borderId="92" xfId="7" applyFont="1" applyFill="1" applyBorder="1" applyAlignment="1">
      <alignment horizontal="center" vertical="center" wrapText="1" shrinkToFit="1"/>
    </xf>
    <xf numFmtId="0" fontId="32" fillId="0" borderId="70" xfId="7" applyFont="1" applyFill="1" applyBorder="1" applyAlignment="1">
      <alignment horizontal="center" vertical="center"/>
    </xf>
    <xf numFmtId="0" fontId="32" fillId="0" borderId="70" xfId="7" applyFont="1" applyFill="1" applyBorder="1" applyAlignment="1">
      <alignment horizontal="left" vertical="center"/>
    </xf>
    <xf numFmtId="0" fontId="31" fillId="0" borderId="77" xfId="7" applyFont="1" applyFill="1" applyBorder="1" applyAlignment="1">
      <alignment horizontal="center" vertical="center" wrapText="1" shrinkToFit="1"/>
    </xf>
    <xf numFmtId="0" fontId="33" fillId="0" borderId="15" xfId="7" applyFont="1" applyFill="1" applyBorder="1" applyAlignment="1">
      <alignment horizontal="center" vertical="center"/>
    </xf>
    <xf numFmtId="0" fontId="32" fillId="0" borderId="12" xfId="7" applyFont="1" applyFill="1" applyBorder="1" applyAlignment="1">
      <alignment horizontal="left" vertical="center"/>
    </xf>
    <xf numFmtId="0" fontId="33" fillId="0" borderId="12" xfId="7" applyFont="1" applyFill="1" applyBorder="1" applyAlignment="1">
      <alignment horizontal="center" vertical="center"/>
    </xf>
    <xf numFmtId="0" fontId="32" fillId="0" borderId="12" xfId="7" applyFont="1" applyFill="1" applyBorder="1" applyAlignment="1">
      <alignment horizontal="center" vertical="center"/>
    </xf>
    <xf numFmtId="0" fontId="33" fillId="0" borderId="13" xfId="7" applyFont="1" applyFill="1" applyBorder="1" applyAlignment="1">
      <alignment horizontal="center" vertical="center"/>
    </xf>
    <xf numFmtId="0" fontId="34" fillId="0" borderId="0" xfId="7" applyFont="1" applyAlignment="1">
      <alignment vertical="center"/>
    </xf>
    <xf numFmtId="0" fontId="22" fillId="0" borderId="14" xfId="7" applyFont="1" applyFill="1" applyBorder="1" applyAlignment="1">
      <alignment horizontal="center" vertical="center" shrinkToFit="1"/>
    </xf>
    <xf numFmtId="0" fontId="22" fillId="0" borderId="0" xfId="7" applyFont="1" applyBorder="1" applyAlignment="1">
      <alignment horizontal="center" vertical="center" shrinkToFit="1"/>
    </xf>
    <xf numFmtId="0" fontId="22" fillId="4" borderId="95" xfId="7" applyFont="1" applyFill="1" applyBorder="1" applyAlignment="1">
      <alignment horizontal="center" vertical="center" shrinkToFit="1"/>
    </xf>
    <xf numFmtId="0" fontId="22" fillId="0" borderId="0" xfId="7" applyFont="1" applyAlignment="1">
      <alignment vertical="top"/>
    </xf>
    <xf numFmtId="0" fontId="19" fillId="0" borderId="0" xfId="7" applyNumberFormat="1" applyFont="1" applyBorder="1" applyAlignment="1">
      <alignment vertical="center"/>
    </xf>
    <xf numFmtId="0" fontId="35" fillId="0" borderId="0" xfId="7" applyNumberFormat="1" applyFont="1" applyBorder="1" applyAlignment="1">
      <alignment vertical="center"/>
    </xf>
    <xf numFmtId="0" fontId="36" fillId="0" borderId="0" xfId="7" applyNumberFormat="1" applyFont="1" applyBorder="1" applyAlignment="1">
      <alignment vertical="center"/>
    </xf>
    <xf numFmtId="0" fontId="36" fillId="0" borderId="0" xfId="7" applyNumberFormat="1" applyFont="1" applyBorder="1" applyAlignment="1">
      <alignment horizontal="right" vertical="center"/>
    </xf>
    <xf numFmtId="0" fontId="35" fillId="0" borderId="0" xfId="7" applyNumberFormat="1" applyFont="1" applyAlignment="1">
      <alignment vertical="center"/>
    </xf>
    <xf numFmtId="0" fontId="23" fillId="0" borderId="70" xfId="7" applyFont="1" applyBorder="1" applyAlignment="1">
      <alignment vertical="center" shrinkToFit="1"/>
    </xf>
    <xf numFmtId="0" fontId="23" fillId="0" borderId="88" xfId="7" applyFont="1" applyBorder="1" applyAlignment="1">
      <alignment vertical="center" shrinkToFit="1"/>
    </xf>
    <xf numFmtId="0" fontId="22" fillId="0" borderId="0" xfId="7" applyFont="1" applyAlignment="1">
      <alignment vertical="center" shrinkToFit="1"/>
    </xf>
    <xf numFmtId="0" fontId="22" fillId="0" borderId="0" xfId="7" applyFont="1" applyAlignment="1">
      <alignment horizontal="center" vertical="center" shrinkToFit="1"/>
    </xf>
    <xf numFmtId="0" fontId="6" fillId="0" borderId="1"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0" xfId="1" applyFont="1" applyFill="1">
      <alignment vertical="center"/>
    </xf>
    <xf numFmtId="0" fontId="20" fillId="0" borderId="0" xfId="8" applyFont="1">
      <alignment vertical="center"/>
    </xf>
    <xf numFmtId="0" fontId="37" fillId="0" borderId="0" xfId="0" applyFont="1" applyAlignment="1">
      <alignment vertical="center"/>
    </xf>
    <xf numFmtId="0" fontId="0" fillId="2" borderId="1" xfId="0" applyFill="1" applyBorder="1" applyAlignment="1">
      <alignment horizontal="center" vertical="center"/>
    </xf>
    <xf numFmtId="0" fontId="37" fillId="0" borderId="16" xfId="0" applyFont="1" applyBorder="1" applyAlignment="1">
      <alignment vertical="center"/>
    </xf>
    <xf numFmtId="0" fontId="37" fillId="2" borderId="16" xfId="0" applyFont="1" applyFill="1" applyBorder="1" applyAlignment="1">
      <alignment vertical="center"/>
    </xf>
    <xf numFmtId="0" fontId="37" fillId="2" borderId="16" xfId="0" applyFont="1" applyFill="1" applyBorder="1" applyAlignment="1">
      <alignment vertical="center" wrapText="1"/>
    </xf>
    <xf numFmtId="0" fontId="0" fillId="0" borderId="1" xfId="0" applyBorder="1" applyAlignment="1">
      <alignment shrinkToFit="1"/>
    </xf>
    <xf numFmtId="0" fontId="0" fillId="0" borderId="1" xfId="0" applyBorder="1" applyAlignment="1">
      <alignment horizontal="center" shrinkToFit="1"/>
    </xf>
    <xf numFmtId="14" fontId="0" fillId="0" borderId="1" xfId="0" applyNumberFormat="1" applyBorder="1" applyAlignment="1">
      <alignment horizontal="center" shrinkToFit="1"/>
    </xf>
    <xf numFmtId="5" fontId="0" fillId="0" borderId="1" xfId="0" applyNumberFormat="1" applyBorder="1" applyAlignment="1">
      <alignment shrinkToFit="1"/>
    </xf>
    <xf numFmtId="0" fontId="0" fillId="0" borderId="8" xfId="0" applyBorder="1" applyAlignment="1"/>
    <xf numFmtId="0" fontId="7" fillId="0" borderId="1" xfId="1" applyFont="1" applyFill="1" applyBorder="1" applyAlignment="1">
      <alignment vertical="center"/>
    </xf>
    <xf numFmtId="0" fontId="6" fillId="0" borderId="97" xfId="1" applyFill="1" applyBorder="1" applyAlignment="1">
      <alignment vertical="center"/>
    </xf>
    <xf numFmtId="0" fontId="6" fillId="0" borderId="9" xfId="1" applyFill="1" applyBorder="1" applyAlignment="1">
      <alignment vertical="center"/>
    </xf>
    <xf numFmtId="0" fontId="6" fillId="0" borderId="14" xfId="1" applyFill="1" applyBorder="1" applyAlignment="1">
      <alignment vertical="center"/>
    </xf>
    <xf numFmtId="0" fontId="39" fillId="0" borderId="1" xfId="1" applyFont="1" applyFill="1" applyBorder="1" applyAlignment="1">
      <alignment horizontal="center" vertical="center"/>
    </xf>
    <xf numFmtId="0" fontId="6" fillId="0" borderId="10" xfId="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179" fontId="5" fillId="0" borderId="10" xfId="0" applyNumberFormat="1" applyFont="1" applyFill="1" applyBorder="1" applyAlignment="1">
      <alignment vertical="center"/>
    </xf>
    <xf numFmtId="0" fontId="6" fillId="0" borderId="10" xfId="1" applyFont="1" applyFill="1" applyBorder="1" applyAlignment="1">
      <alignment horizontal="center" vertical="center" shrinkToFit="1"/>
    </xf>
    <xf numFmtId="178" fontId="6" fillId="0" borderId="10" xfId="1" applyNumberFormat="1" applyFont="1" applyFill="1" applyBorder="1" applyAlignment="1">
      <alignment horizontal="center" vertical="center"/>
    </xf>
    <xf numFmtId="0" fontId="6" fillId="0" borderId="1" xfId="1" applyFont="1" applyFill="1" applyBorder="1" applyAlignment="1">
      <alignment vertical="center" shrinkToFit="1"/>
    </xf>
    <xf numFmtId="0" fontId="6" fillId="0" borderId="1" xfId="1" applyNumberFormat="1" applyFont="1" applyFill="1" applyBorder="1" applyAlignment="1" applyProtection="1">
      <alignment horizontal="center" vertical="center"/>
      <protection locked="0"/>
    </xf>
    <xf numFmtId="179" fontId="6" fillId="0" borderId="1" xfId="1" applyNumberFormat="1" applyFont="1" applyFill="1" applyBorder="1">
      <alignment vertical="center"/>
    </xf>
    <xf numFmtId="0" fontId="5"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xf>
    <xf numFmtId="57" fontId="6" fillId="0" borderId="1" xfId="1" applyNumberFormat="1" applyFont="1" applyFill="1" applyBorder="1" applyAlignment="1">
      <alignment horizontal="center" vertical="center"/>
    </xf>
    <xf numFmtId="0" fontId="6" fillId="0" borderId="1" xfId="1" applyFont="1" applyFill="1" applyBorder="1" applyAlignment="1">
      <alignment vertical="center"/>
    </xf>
    <xf numFmtId="49" fontId="6" fillId="0" borderId="1" xfId="1" applyNumberFormat="1" applyFont="1" applyFill="1" applyBorder="1" applyAlignment="1">
      <alignment horizontal="left" vertical="center"/>
    </xf>
    <xf numFmtId="179" fontId="6" fillId="0" borderId="1" xfId="1" applyNumberFormat="1" applyFont="1" applyFill="1" applyBorder="1" applyAlignment="1">
      <alignment vertical="center" shrinkToFit="1"/>
    </xf>
    <xf numFmtId="0" fontId="11" fillId="0" borderId="1" xfId="0" applyFont="1" applyFill="1" applyBorder="1" applyAlignment="1">
      <alignment vertical="center"/>
    </xf>
    <xf numFmtId="0" fontId="6" fillId="0" borderId="1" xfId="1" applyNumberFormat="1" applyFont="1" applyFill="1" applyBorder="1" applyProtection="1">
      <alignment vertical="center"/>
      <protection locked="0"/>
    </xf>
    <xf numFmtId="179" fontId="6" fillId="0" borderId="1" xfId="1" applyNumberFormat="1" applyFont="1" applyFill="1" applyBorder="1" applyAlignment="1">
      <alignment horizontal="right" vertical="center"/>
    </xf>
    <xf numFmtId="0" fontId="10" fillId="0" borderId="1"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4" fontId="6" fillId="0" borderId="1" xfId="1" applyNumberFormat="1" applyFont="1" applyFill="1" applyBorder="1" applyAlignment="1">
      <alignment horizontal="center" vertical="center"/>
    </xf>
    <xf numFmtId="0" fontId="20" fillId="0" borderId="1" xfId="8" applyFont="1" applyBorder="1">
      <alignment vertical="center"/>
    </xf>
    <xf numFmtId="177" fontId="6" fillId="0" borderId="1" xfId="1" applyNumberFormat="1" applyFont="1" applyFill="1" applyBorder="1" applyAlignment="1">
      <alignment vertical="center"/>
    </xf>
    <xf numFmtId="0" fontId="6" fillId="0" borderId="1" xfId="1" applyNumberFormat="1" applyFont="1" applyFill="1" applyBorder="1" applyAlignment="1">
      <alignment vertical="center"/>
    </xf>
    <xf numFmtId="179" fontId="6" fillId="0" borderId="1" xfId="1" applyNumberFormat="1" applyFill="1" applyBorder="1" applyAlignment="1">
      <alignment horizontal="center" vertical="center" wrapText="1"/>
    </xf>
    <xf numFmtId="57" fontId="6" fillId="0" borderId="1" xfId="1" applyNumberFormat="1" applyFont="1" applyFill="1" applyBorder="1" applyAlignment="1">
      <alignment vertical="center"/>
    </xf>
    <xf numFmtId="179" fontId="12" fillId="0" borderId="1" xfId="1" applyNumberFormat="1" applyFont="1" applyFill="1" applyBorder="1" applyAlignment="1">
      <alignment horizontal="center" vertical="center" wrapText="1"/>
    </xf>
    <xf numFmtId="0" fontId="12" fillId="5" borderId="98" xfId="1" applyFont="1" applyFill="1" applyBorder="1" applyAlignment="1">
      <alignment horizontal="center" vertical="center"/>
    </xf>
    <xf numFmtId="0" fontId="7" fillId="5" borderId="10" xfId="1" applyFont="1" applyFill="1" applyBorder="1" applyAlignment="1">
      <alignment horizontal="center" vertical="center"/>
    </xf>
    <xf numFmtId="0" fontId="6" fillId="5" borderId="10" xfId="1" applyFont="1" applyFill="1" applyBorder="1" applyAlignment="1">
      <alignment horizontal="center" vertical="center"/>
    </xf>
    <xf numFmtId="0" fontId="6" fillId="5" borderId="10" xfId="1" applyNumberFormat="1" applyFont="1" applyFill="1" applyBorder="1" applyAlignment="1" applyProtection="1">
      <alignment horizontal="center" vertical="center"/>
      <protection locked="0"/>
    </xf>
    <xf numFmtId="0" fontId="5" fillId="5" borderId="10" xfId="0" applyFont="1" applyFill="1" applyBorder="1" applyAlignment="1">
      <alignment horizontal="center" vertical="center"/>
    </xf>
    <xf numFmtId="0" fontId="5" fillId="5" borderId="10" xfId="0" applyFont="1" applyFill="1" applyBorder="1" applyAlignment="1">
      <alignment horizontal="center" vertical="center" shrinkToFit="1"/>
    </xf>
    <xf numFmtId="0" fontId="0" fillId="5" borderId="10" xfId="0" applyNumberFormat="1" applyFont="1" applyFill="1" applyBorder="1" applyAlignment="1">
      <alignment horizontal="center" vertical="center"/>
    </xf>
    <xf numFmtId="0" fontId="6" fillId="5" borderId="10" xfId="1" applyFont="1" applyFill="1" applyBorder="1" applyAlignment="1">
      <alignment horizontal="center" vertical="center" wrapText="1"/>
    </xf>
    <xf numFmtId="42" fontId="11" fillId="5" borderId="10" xfId="0" applyNumberFormat="1" applyFont="1" applyFill="1" applyBorder="1" applyAlignment="1">
      <alignment horizontal="center" vertical="center"/>
    </xf>
    <xf numFmtId="0" fontId="6" fillId="5" borderId="10" xfId="1" applyFont="1" applyFill="1" applyBorder="1" applyAlignment="1">
      <alignment horizontal="center" vertical="center" shrinkToFit="1"/>
    </xf>
    <xf numFmtId="178" fontId="6" fillId="5" borderId="10" xfId="1" applyNumberFormat="1" applyFont="1" applyFill="1" applyBorder="1" applyAlignment="1">
      <alignment horizontal="center" vertical="center"/>
    </xf>
    <xf numFmtId="57" fontId="6" fillId="5" borderId="10" xfId="1" applyNumberFormat="1" applyFont="1" applyFill="1" applyBorder="1" applyAlignment="1">
      <alignment horizontal="center" vertical="center"/>
    </xf>
    <xf numFmtId="14" fontId="5" fillId="5" borderId="10"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7" fillId="5" borderId="10" xfId="1" applyNumberFormat="1" applyFont="1" applyFill="1" applyBorder="1" applyAlignment="1">
      <alignment horizontal="center" vertical="center"/>
    </xf>
    <xf numFmtId="0" fontId="0" fillId="5" borderId="10" xfId="0" applyFont="1" applyFill="1" applyBorder="1" applyAlignment="1">
      <alignment horizontal="center" vertical="center"/>
    </xf>
    <xf numFmtId="0" fontId="0" fillId="2" borderId="1" xfId="0" applyFill="1" applyBorder="1" applyAlignment="1">
      <alignment horizontal="center" vertical="center"/>
    </xf>
    <xf numFmtId="0" fontId="7" fillId="0" borderId="1" xfId="1" applyFont="1" applyFill="1" applyBorder="1" applyAlignment="1">
      <alignment horizontal="center" vertical="center" wrapText="1"/>
    </xf>
    <xf numFmtId="0" fontId="21" fillId="0" borderId="0" xfId="7" applyFont="1" applyBorder="1" applyAlignment="1">
      <alignment vertical="center" shrinkToFit="1"/>
    </xf>
    <xf numFmtId="14" fontId="20" fillId="0" borderId="1" xfId="8" applyNumberFormat="1" applyFont="1" applyBorder="1">
      <alignment vertical="center"/>
    </xf>
    <xf numFmtId="0" fontId="22" fillId="0" borderId="70" xfId="7" applyFont="1" applyBorder="1" applyAlignment="1">
      <alignment horizontal="center" vertical="center" shrinkToFit="1"/>
    </xf>
    <xf numFmtId="0" fontId="22" fillId="0" borderId="5" xfId="7" applyFont="1" applyBorder="1" applyAlignment="1">
      <alignment horizontal="center" vertical="center" shrinkToFit="1"/>
    </xf>
    <xf numFmtId="0" fontId="22" fillId="0" borderId="77" xfId="7" applyFont="1" applyBorder="1" applyAlignment="1">
      <alignment horizontal="center" vertical="center" shrinkToFit="1"/>
    </xf>
    <xf numFmtId="0" fontId="25" fillId="0" borderId="11" xfId="7" applyFont="1" applyBorder="1" applyAlignment="1">
      <alignment vertical="center"/>
    </xf>
    <xf numFmtId="0" fontId="25" fillId="0" borderId="12" xfId="7" applyFont="1" applyBorder="1" applyAlignment="1">
      <alignment vertical="center"/>
    </xf>
    <xf numFmtId="14" fontId="6" fillId="2" borderId="1" xfId="1" applyNumberFormat="1" applyFill="1" applyBorder="1" applyAlignment="1" applyProtection="1">
      <alignment horizontal="center" vertical="center"/>
      <protection locked="0"/>
    </xf>
    <xf numFmtId="14" fontId="13" fillId="2" borderId="1" xfId="1" applyNumberFormat="1" applyFont="1" applyFill="1" applyBorder="1" applyAlignment="1" applyProtection="1">
      <alignment vertical="center" wrapText="1"/>
      <protection locked="0"/>
    </xf>
    <xf numFmtId="0" fontId="0" fillId="5" borderId="10" xfId="0" applyFill="1" applyBorder="1"/>
    <xf numFmtId="0" fontId="0" fillId="5" borderId="10" xfId="0" applyFill="1" applyBorder="1" applyAlignment="1">
      <alignment shrinkToFit="1"/>
    </xf>
    <xf numFmtId="0" fontId="0" fillId="5" borderId="10" xfId="0" applyFill="1" applyBorder="1" applyAlignment="1">
      <alignment horizontal="center" shrinkToFit="1"/>
    </xf>
    <xf numFmtId="14" fontId="0" fillId="5" borderId="10" xfId="0" applyNumberFormat="1" applyFill="1" applyBorder="1" applyAlignment="1">
      <alignment horizontal="center" shrinkToFit="1"/>
    </xf>
    <xf numFmtId="5" fontId="0" fillId="5" borderId="10" xfId="0" applyNumberFormat="1" applyFill="1" applyBorder="1" applyAlignment="1">
      <alignment shrinkToFit="1"/>
    </xf>
    <xf numFmtId="0" fontId="0" fillId="2" borderId="1" xfId="0" applyFill="1" applyBorder="1" applyAlignment="1">
      <alignment horizontal="center" vertical="center"/>
    </xf>
    <xf numFmtId="0" fontId="22" fillId="4" borderId="49" xfId="7" applyFont="1" applyFill="1" applyBorder="1" applyAlignment="1">
      <alignment vertical="center" wrapText="1" shrinkToFit="1"/>
    </xf>
    <xf numFmtId="0" fontId="22" fillId="4" borderId="7" xfId="7" applyFont="1" applyFill="1" applyBorder="1" applyAlignment="1">
      <alignment vertical="center" shrinkToFit="1"/>
    </xf>
    <xf numFmtId="0" fontId="22" fillId="4" borderId="62" xfId="7" applyFont="1" applyFill="1" applyBorder="1" applyAlignment="1">
      <alignment vertical="center" wrapText="1" shrinkToFit="1"/>
    </xf>
    <xf numFmtId="0" fontId="22" fillId="4" borderId="0" xfId="7" applyFont="1" applyFill="1" applyBorder="1" applyAlignment="1">
      <alignment vertical="center" wrapText="1" shrinkToFit="1"/>
    </xf>
    <xf numFmtId="0" fontId="22" fillId="4" borderId="68" xfId="7" applyFont="1" applyFill="1" applyBorder="1" applyAlignment="1">
      <alignment vertical="center" wrapText="1" shrinkToFit="1"/>
    </xf>
    <xf numFmtId="14" fontId="0" fillId="5" borderId="10" xfId="0" applyNumberFormat="1" applyFill="1" applyBorder="1" applyAlignment="1">
      <alignment shrinkToFit="1"/>
    </xf>
    <xf numFmtId="14" fontId="0" fillId="0" borderId="1" xfId="0" applyNumberFormat="1" applyBorder="1" applyAlignment="1">
      <alignment shrinkToFit="1"/>
    </xf>
    <xf numFmtId="14" fontId="0" fillId="0" borderId="0" xfId="0" applyNumberFormat="1"/>
    <xf numFmtId="38" fontId="22" fillId="4" borderId="62" xfId="12" applyFont="1" applyFill="1" applyBorder="1" applyAlignment="1">
      <alignment vertical="center" wrapText="1" shrinkToFit="1"/>
    </xf>
    <xf numFmtId="38" fontId="22" fillId="4" borderId="0" xfId="12" applyFont="1" applyFill="1" applyBorder="1" applyAlignment="1">
      <alignment vertical="center" wrapText="1" shrinkToFit="1"/>
    </xf>
    <xf numFmtId="38" fontId="22" fillId="4" borderId="68" xfId="12" applyFont="1" applyFill="1" applyBorder="1" applyAlignment="1">
      <alignment vertical="center" wrapText="1" shrinkToFit="1"/>
    </xf>
    <xf numFmtId="0" fontId="0" fillId="0" borderId="1" xfId="0" applyBorder="1" applyAlignment="1"/>
    <xf numFmtId="0" fontId="0" fillId="0" borderId="10" xfId="0" applyBorder="1" applyAlignment="1"/>
    <xf numFmtId="0" fontId="0" fillId="0" borderId="0" xfId="0" applyBorder="1" applyAlignment="1"/>
    <xf numFmtId="0" fontId="0" fillId="0" borderId="8" xfId="0" applyFill="1" applyBorder="1" applyAlignment="1"/>
    <xf numFmtId="0" fontId="0" fillId="0" borderId="8" xfId="0" applyFill="1" applyBorder="1"/>
    <xf numFmtId="0" fontId="0" fillId="0" borderId="10" xfId="0" applyFill="1" applyBorder="1"/>
    <xf numFmtId="0" fontId="0" fillId="0" borderId="0" xfId="0" applyFill="1"/>
    <xf numFmtId="0" fontId="7" fillId="0" borderId="4" xfId="1" applyFont="1" applyFill="1" applyBorder="1" applyAlignment="1">
      <alignment vertical="center"/>
    </xf>
    <xf numFmtId="0" fontId="0" fillId="0" borderId="2" xfId="0" applyBorder="1"/>
    <xf numFmtId="0" fontId="0" fillId="0" borderId="13" xfId="0" applyBorder="1"/>
    <xf numFmtId="0" fontId="7" fillId="0" borderId="6" xfId="1" applyFont="1" applyFill="1" applyBorder="1" applyAlignment="1">
      <alignment vertical="center"/>
    </xf>
    <xf numFmtId="0" fontId="7" fillId="0" borderId="0" xfId="1" applyFont="1" applyFill="1" applyBorder="1" applyAlignment="1">
      <alignment vertical="center"/>
    </xf>
    <xf numFmtId="0" fontId="7" fillId="0" borderId="2" xfId="1" applyFont="1" applyFill="1" applyBorder="1" applyAlignment="1">
      <alignment vertical="center"/>
    </xf>
    <xf numFmtId="0" fontId="0" fillId="0" borderId="5" xfId="0" applyBorder="1"/>
    <xf numFmtId="0" fontId="0" fillId="0" borderId="11" xfId="0" applyBorder="1"/>
    <xf numFmtId="0" fontId="6" fillId="0" borderId="1" xfId="1" applyFill="1" applyBorder="1" applyAlignment="1">
      <alignment vertical="center"/>
    </xf>
    <xf numFmtId="0" fontId="39" fillId="5" borderId="1" xfId="1" applyFont="1" applyFill="1" applyBorder="1" applyAlignment="1">
      <alignment horizontal="center" vertical="center"/>
    </xf>
    <xf numFmtId="0" fontId="28" fillId="0" borderId="32" xfId="7" applyFont="1" applyFill="1" applyBorder="1" applyAlignment="1">
      <alignment horizontal="center" vertical="center" shrinkToFit="1"/>
    </xf>
    <xf numFmtId="0" fontId="25" fillId="0" borderId="9" xfId="7" applyFont="1" applyFill="1" applyBorder="1" applyAlignment="1">
      <alignment horizontal="left" vertical="top"/>
    </xf>
    <xf numFmtId="0" fontId="6" fillId="5" borderId="1" xfId="1" applyFont="1" applyFill="1" applyBorder="1" applyAlignment="1">
      <alignment horizontal="center" vertical="center" shrinkToFit="1"/>
    </xf>
    <xf numFmtId="179" fontId="6" fillId="5" borderId="10" xfId="1" applyNumberFormat="1" applyFont="1" applyFill="1" applyBorder="1" applyAlignment="1">
      <alignment horizontal="center" vertical="center"/>
    </xf>
    <xf numFmtId="0" fontId="11" fillId="5" borderId="1" xfId="0" applyFont="1" applyFill="1" applyBorder="1" applyAlignment="1">
      <alignment horizontal="center" vertical="center"/>
    </xf>
    <xf numFmtId="179" fontId="5" fillId="5" borderId="10" xfId="0" applyNumberFormat="1" applyFont="1" applyFill="1" applyBorder="1" applyAlignment="1">
      <alignment horizontal="center" vertical="center"/>
    </xf>
    <xf numFmtId="177" fontId="6" fillId="5" borderId="1" xfId="1" applyNumberFormat="1" applyFont="1" applyFill="1" applyBorder="1" applyAlignment="1">
      <alignment horizontal="center" vertical="center"/>
    </xf>
    <xf numFmtId="0" fontId="6" fillId="5" borderId="1" xfId="1" applyFont="1" applyFill="1" applyBorder="1" applyAlignment="1">
      <alignment horizontal="center" vertical="center"/>
    </xf>
    <xf numFmtId="0" fontId="6" fillId="5" borderId="10" xfId="1" applyNumberFormat="1" applyFont="1" applyFill="1" applyBorder="1" applyAlignment="1">
      <alignment horizontal="center" vertical="center"/>
    </xf>
    <xf numFmtId="0" fontId="5" fillId="5" borderId="10" xfId="0" applyNumberFormat="1" applyFont="1" applyFill="1" applyBorder="1" applyAlignment="1">
      <alignment horizontal="center" vertical="center"/>
    </xf>
    <xf numFmtId="49" fontId="6" fillId="5" borderId="10" xfId="1" applyNumberFormat="1" applyFont="1" applyFill="1" applyBorder="1" applyAlignment="1">
      <alignment horizontal="center" vertical="center"/>
    </xf>
    <xf numFmtId="179" fontId="6" fillId="5" borderId="10" xfId="1" applyNumberFormat="1" applyFont="1" applyFill="1" applyBorder="1" applyAlignment="1">
      <alignment horizontal="center" vertical="center" shrinkToFit="1"/>
    </xf>
    <xf numFmtId="0" fontId="6" fillId="2" borderId="1" xfId="1" applyFill="1" applyBorder="1" applyAlignment="1">
      <alignment horizontal="center" vertical="center" shrinkToFit="1"/>
    </xf>
    <xf numFmtId="0" fontId="0" fillId="0" borderId="10" xfId="0" applyFont="1" applyFill="1" applyBorder="1" applyAlignment="1">
      <alignment horizontal="left" vertical="center"/>
    </xf>
    <xf numFmtId="0" fontId="28" fillId="0" borderId="24" xfId="7" applyFont="1" applyBorder="1" applyAlignment="1">
      <alignment horizontal="center" vertical="center" shrinkToFit="1"/>
    </xf>
    <xf numFmtId="0" fontId="6" fillId="7" borderId="1" xfId="1" applyFill="1" applyBorder="1" applyAlignment="1">
      <alignment horizontal="center" vertical="center" shrinkToFit="1"/>
    </xf>
    <xf numFmtId="0" fontId="13" fillId="7" borderId="1" xfId="1" applyFont="1" applyFill="1" applyBorder="1" applyAlignment="1">
      <alignment vertical="center" wrapText="1" shrinkToFit="1"/>
    </xf>
    <xf numFmtId="0" fontId="6" fillId="7" borderId="16" xfId="1" applyFill="1" applyBorder="1" applyAlignment="1">
      <alignment horizontal="center" vertical="center" shrinkToFit="1"/>
    </xf>
    <xf numFmtId="179" fontId="40" fillId="3" borderId="1" xfId="1" applyNumberFormat="1" applyFont="1" applyFill="1" applyBorder="1" applyAlignment="1">
      <alignment horizontal="center" vertical="center"/>
    </xf>
    <xf numFmtId="179" fontId="41" fillId="3" borderId="1" xfId="1" applyNumberFormat="1" applyFont="1" applyFill="1" applyBorder="1" applyAlignment="1">
      <alignment vertical="center" wrapText="1"/>
    </xf>
    <xf numFmtId="179" fontId="40" fillId="3" borderId="16" xfId="1" applyNumberFormat="1" applyFont="1" applyFill="1" applyBorder="1" applyAlignment="1">
      <alignment horizontal="center" vertical="center"/>
    </xf>
    <xf numFmtId="0" fontId="6" fillId="3" borderId="1" xfId="1" applyFont="1" applyFill="1" applyBorder="1" applyAlignment="1">
      <alignment horizontal="center" vertical="center" wrapText="1"/>
    </xf>
    <xf numFmtId="0" fontId="40" fillId="3" borderId="1" xfId="1" applyFont="1" applyFill="1" applyBorder="1" applyAlignment="1">
      <alignment horizontal="center" vertical="center" shrinkToFit="1"/>
    </xf>
    <xf numFmtId="179" fontId="40" fillId="2" borderId="1" xfId="1" applyNumberFormat="1" applyFont="1" applyFill="1" applyBorder="1" applyAlignment="1">
      <alignment horizontal="center" vertical="center"/>
    </xf>
    <xf numFmtId="179" fontId="41" fillId="2" borderId="1" xfId="1" applyNumberFormat="1" applyFont="1" applyFill="1" applyBorder="1" applyAlignment="1">
      <alignment vertical="center" wrapText="1"/>
    </xf>
    <xf numFmtId="179" fontId="40" fillId="2" borderId="16" xfId="1" applyNumberFormat="1" applyFont="1" applyFill="1" applyBorder="1" applyAlignment="1">
      <alignment horizontal="center" vertical="center"/>
    </xf>
    <xf numFmtId="0" fontId="22" fillId="0" borderId="63" xfId="7" applyFont="1" applyFill="1" applyBorder="1" applyAlignment="1">
      <alignment horizontal="center" vertical="center" shrinkToFit="1"/>
    </xf>
    <xf numFmtId="0" fontId="22" fillId="0" borderId="64" xfId="7" applyFont="1" applyFill="1" applyBorder="1" applyAlignment="1">
      <alignment horizontal="center" vertical="center" shrinkToFit="1"/>
    </xf>
    <xf numFmtId="0" fontId="22" fillId="0" borderId="65" xfId="7" applyFont="1" applyFill="1" applyBorder="1" applyAlignment="1">
      <alignment horizontal="center" vertical="center" shrinkToFit="1"/>
    </xf>
    <xf numFmtId="0" fontId="28" fillId="0" borderId="12" xfId="7" applyFont="1" applyFill="1" applyBorder="1" applyAlignment="1">
      <alignment horizontal="center" vertical="center" shrinkToFit="1"/>
    </xf>
    <xf numFmtId="0" fontId="6" fillId="2" borderId="1" xfId="1" applyFill="1" applyBorder="1" applyAlignment="1">
      <alignment horizontal="center" vertical="center" shrinkToFit="1"/>
    </xf>
    <xf numFmtId="0" fontId="0" fillId="2" borderId="1" xfId="0" applyFill="1" applyBorder="1" applyAlignment="1">
      <alignment horizontal="center" vertical="center"/>
    </xf>
    <xf numFmtId="0" fontId="6" fillId="2" borderId="1" xfId="1" applyFill="1" applyBorder="1" applyAlignment="1">
      <alignment horizontal="center" vertical="center" shrinkToFit="1"/>
    </xf>
    <xf numFmtId="0" fontId="0" fillId="0" borderId="1" xfId="0" applyBorder="1" applyAlignment="1">
      <alignment horizontal="center" vertical="center"/>
    </xf>
    <xf numFmtId="0" fontId="21" fillId="0" borderId="0" xfId="7" applyFont="1" applyBorder="1" applyAlignment="1">
      <alignment horizontal="center" vertical="center" shrinkToFit="1"/>
    </xf>
    <xf numFmtId="0" fontId="30" fillId="0" borderId="0" xfId="7" applyFont="1" applyBorder="1" applyAlignment="1">
      <alignment vertical="center" shrinkToFit="1"/>
    </xf>
    <xf numFmtId="0" fontId="30" fillId="4" borderId="69" xfId="7" applyFont="1" applyFill="1" applyBorder="1" applyAlignment="1">
      <alignment horizontal="center" vertical="center" shrinkToFit="1"/>
    </xf>
    <xf numFmtId="0" fontId="30" fillId="4" borderId="70" xfId="7" applyFont="1" applyFill="1" applyBorder="1" applyAlignment="1">
      <alignment horizontal="center" vertical="center" shrinkToFit="1"/>
    </xf>
    <xf numFmtId="0" fontId="30" fillId="4" borderId="71" xfId="7" applyFont="1" applyFill="1" applyBorder="1" applyAlignment="1">
      <alignment horizontal="center" vertical="center" shrinkToFit="1"/>
    </xf>
    <xf numFmtId="181" fontId="28" fillId="0" borderId="76" xfId="7" applyNumberFormat="1" applyFont="1" applyBorder="1" applyAlignment="1">
      <alignment horizontal="center" vertical="center" shrinkToFit="1"/>
    </xf>
    <xf numFmtId="181" fontId="28" fillId="0" borderId="70" xfId="7" applyNumberFormat="1" applyFont="1" applyBorder="1" applyAlignment="1">
      <alignment horizontal="center" vertical="center" shrinkToFit="1"/>
    </xf>
    <xf numFmtId="181" fontId="28" fillId="0" borderId="88" xfId="7" applyNumberFormat="1" applyFont="1" applyBorder="1" applyAlignment="1">
      <alignment horizontal="center" vertical="center" shrinkToFit="1"/>
    </xf>
    <xf numFmtId="0" fontId="28" fillId="0" borderId="69" xfId="7" applyFont="1" applyBorder="1" applyAlignment="1">
      <alignment horizontal="center" vertical="center" shrinkToFit="1"/>
    </xf>
    <xf numFmtId="0" fontId="28" fillId="0" borderId="70" xfId="7" applyFont="1" applyBorder="1" applyAlignment="1">
      <alignment horizontal="center" vertical="center" shrinkToFit="1"/>
    </xf>
    <xf numFmtId="0" fontId="28" fillId="0" borderId="77" xfId="7" applyFont="1" applyBorder="1" applyAlignment="1">
      <alignment horizontal="center" vertical="center" shrinkToFit="1"/>
    </xf>
    <xf numFmtId="0" fontId="23" fillId="0" borderId="96" xfId="7" applyFont="1" applyBorder="1" applyAlignment="1">
      <alignment horizontal="center" vertical="center" shrinkToFit="1"/>
    </xf>
    <xf numFmtId="0" fontId="23" fillId="0" borderId="96" xfId="7" applyFont="1" applyBorder="1" applyAlignment="1">
      <alignment horizontal="left" vertical="center" wrapText="1" shrinkToFit="1"/>
    </xf>
    <xf numFmtId="0" fontId="23" fillId="0" borderId="69" xfId="7" applyFont="1" applyBorder="1" applyAlignment="1">
      <alignment vertical="center" shrinkToFit="1"/>
    </xf>
    <xf numFmtId="0" fontId="23" fillId="0" borderId="70" xfId="7" applyFont="1" applyBorder="1" applyAlignment="1">
      <alignment vertical="center" shrinkToFit="1"/>
    </xf>
    <xf numFmtId="0" fontId="23" fillId="0" borderId="70" xfId="7" applyFont="1" applyBorder="1" applyAlignment="1">
      <alignment horizontal="center" vertical="center" shrinkToFit="1"/>
    </xf>
    <xf numFmtId="0" fontId="22" fillId="4" borderId="39" xfId="7" applyFont="1" applyFill="1" applyBorder="1" applyAlignment="1">
      <alignment horizontal="center" vertical="center" shrinkToFit="1"/>
    </xf>
    <xf numFmtId="0" fontId="22" fillId="4" borderId="9" xfId="7" applyFont="1" applyFill="1" applyBorder="1" applyAlignment="1">
      <alignment horizontal="center" vertical="center" shrinkToFit="1"/>
    </xf>
    <xf numFmtId="0" fontId="22" fillId="4" borderId="40" xfId="7" applyFont="1" applyFill="1" applyBorder="1" applyAlignment="1">
      <alignment horizontal="center" vertical="center" shrinkToFit="1"/>
    </xf>
    <xf numFmtId="180" fontId="26" fillId="0" borderId="41" xfId="7" applyNumberFormat="1" applyFont="1" applyFill="1" applyBorder="1" applyAlignment="1">
      <alignment horizontal="center" vertical="center" shrinkToFit="1"/>
    </xf>
    <xf numFmtId="180" fontId="26" fillId="0" borderId="9" xfId="7" applyNumberFormat="1" applyFont="1" applyFill="1" applyBorder="1" applyAlignment="1">
      <alignment horizontal="center" vertical="center" shrinkToFit="1"/>
    </xf>
    <xf numFmtId="0" fontId="25" fillId="0" borderId="6" xfId="7" applyFont="1" applyBorder="1" applyAlignment="1">
      <alignment vertical="center" wrapText="1"/>
    </xf>
    <xf numFmtId="0" fontId="20" fillId="0" borderId="7" xfId="7" applyBorder="1">
      <alignment vertical="center"/>
    </xf>
    <xf numFmtId="0" fontId="22" fillId="4" borderId="93" xfId="7" applyFont="1" applyFill="1" applyBorder="1" applyAlignment="1">
      <alignment horizontal="center" vertical="center" shrinkToFit="1"/>
    </xf>
    <xf numFmtId="0" fontId="22" fillId="4" borderId="94" xfId="7" applyFont="1" applyFill="1" applyBorder="1" applyAlignment="1">
      <alignment horizontal="center" vertical="center" shrinkToFit="1"/>
    </xf>
    <xf numFmtId="0" fontId="22" fillId="4" borderId="24" xfId="7" applyFont="1" applyFill="1" applyBorder="1" applyAlignment="1">
      <alignment horizontal="center" vertical="center" shrinkToFit="1"/>
    </xf>
    <xf numFmtId="0" fontId="22" fillId="4" borderId="25" xfId="7" applyFont="1" applyFill="1" applyBorder="1" applyAlignment="1">
      <alignment horizontal="center" vertical="center" shrinkToFit="1"/>
    </xf>
    <xf numFmtId="0" fontId="30" fillId="4" borderId="26" xfId="7" applyFont="1" applyFill="1" applyBorder="1" applyAlignment="1">
      <alignment horizontal="center" vertical="center" shrinkToFit="1"/>
    </xf>
    <xf numFmtId="0" fontId="30" fillId="4" borderId="24" xfId="7" applyFont="1" applyFill="1" applyBorder="1" applyAlignment="1">
      <alignment horizontal="center" vertical="center" shrinkToFit="1"/>
    </xf>
    <xf numFmtId="0" fontId="30" fillId="4" borderId="78" xfId="7" applyFont="1" applyFill="1" applyBorder="1" applyAlignment="1">
      <alignment horizontal="center" vertical="center" shrinkToFit="1"/>
    </xf>
    <xf numFmtId="0" fontId="30" fillId="4" borderId="50" xfId="7" applyFont="1" applyFill="1" applyBorder="1" applyAlignment="1">
      <alignment horizontal="center" vertical="center" shrinkToFit="1"/>
    </xf>
    <xf numFmtId="0" fontId="30" fillId="4" borderId="51" xfId="7" applyFont="1" applyFill="1" applyBorder="1" applyAlignment="1">
      <alignment horizontal="center" vertical="center" shrinkToFit="1"/>
    </xf>
    <xf numFmtId="0" fontId="22" fillId="4" borderId="62" xfId="7" applyFont="1" applyFill="1" applyBorder="1" applyAlignment="1">
      <alignment vertical="center" wrapText="1" shrinkToFit="1"/>
    </xf>
    <xf numFmtId="0" fontId="22" fillId="4" borderId="0" xfId="7" applyFont="1" applyFill="1" applyBorder="1" applyAlignment="1">
      <alignment vertical="center" wrapText="1" shrinkToFit="1"/>
    </xf>
    <xf numFmtId="0" fontId="22" fillId="4" borderId="68" xfId="7" applyFont="1" applyFill="1" applyBorder="1" applyAlignment="1">
      <alignment vertical="center" wrapText="1" shrinkToFit="1"/>
    </xf>
    <xf numFmtId="0" fontId="30" fillId="4" borderId="84" xfId="7" applyFont="1" applyFill="1" applyBorder="1" applyAlignment="1">
      <alignment horizontal="center" vertical="center" wrapText="1" shrinkToFit="1"/>
    </xf>
    <xf numFmtId="0" fontId="30" fillId="4" borderId="73" xfId="7" applyFont="1" applyFill="1" applyBorder="1" applyAlignment="1">
      <alignment horizontal="center" vertical="center" wrapText="1" shrinkToFit="1"/>
    </xf>
    <xf numFmtId="0" fontId="30" fillId="4" borderId="85" xfId="7" applyFont="1" applyFill="1" applyBorder="1" applyAlignment="1">
      <alignment horizontal="center" vertical="center" wrapText="1" shrinkToFit="1"/>
    </xf>
    <xf numFmtId="0" fontId="30" fillId="4" borderId="90" xfId="7" applyFont="1" applyFill="1" applyBorder="1" applyAlignment="1">
      <alignment horizontal="center" vertical="center" wrapText="1" shrinkToFit="1"/>
    </xf>
    <xf numFmtId="0" fontId="30" fillId="4" borderId="0" xfId="7" applyFont="1" applyFill="1" applyBorder="1" applyAlignment="1">
      <alignment horizontal="center" vertical="center" wrapText="1" shrinkToFit="1"/>
    </xf>
    <xf numFmtId="0" fontId="30" fillId="4" borderId="44" xfId="7" applyFont="1" applyFill="1" applyBorder="1" applyAlignment="1">
      <alignment horizontal="center" vertical="center" wrapText="1" shrinkToFit="1"/>
    </xf>
    <xf numFmtId="0" fontId="30" fillId="4" borderId="75" xfId="7" applyFont="1" applyFill="1" applyBorder="1" applyAlignment="1">
      <alignment horizontal="center" vertical="center" wrapText="1" shrinkToFit="1"/>
    </xf>
    <xf numFmtId="0" fontId="30" fillId="4" borderId="12" xfId="7" applyFont="1" applyFill="1" applyBorder="1" applyAlignment="1">
      <alignment horizontal="center" vertical="center" wrapText="1" shrinkToFit="1"/>
    </xf>
    <xf numFmtId="0" fontId="30" fillId="4" borderId="46" xfId="7" applyFont="1" applyFill="1" applyBorder="1" applyAlignment="1">
      <alignment horizontal="center" vertical="center" wrapText="1" shrinkToFit="1"/>
    </xf>
    <xf numFmtId="181" fontId="28" fillId="0" borderId="72" xfId="7" applyNumberFormat="1" applyFont="1" applyFill="1" applyBorder="1" applyAlignment="1">
      <alignment horizontal="center" vertical="center" wrapText="1" shrinkToFit="1"/>
    </xf>
    <xf numFmtId="181" fontId="28" fillId="0" borderId="73" xfId="7" applyNumberFormat="1" applyFont="1" applyFill="1" applyBorder="1" applyAlignment="1">
      <alignment horizontal="center" vertical="center" wrapText="1" shrinkToFit="1"/>
    </xf>
    <xf numFmtId="181" fontId="28" fillId="0" borderId="89" xfId="7" applyNumberFormat="1" applyFont="1" applyFill="1" applyBorder="1" applyAlignment="1">
      <alignment horizontal="center" vertical="center" wrapText="1" shrinkToFit="1"/>
    </xf>
    <xf numFmtId="181" fontId="28" fillId="0" borderId="86" xfId="7" applyNumberFormat="1" applyFont="1" applyFill="1" applyBorder="1" applyAlignment="1">
      <alignment horizontal="center" vertical="center" wrapText="1" shrinkToFit="1"/>
    </xf>
    <xf numFmtId="181" fontId="28" fillId="0" borderId="0" xfId="7" applyNumberFormat="1" applyFont="1" applyFill="1" applyBorder="1" applyAlignment="1">
      <alignment horizontal="center" vertical="center" wrapText="1" shrinkToFit="1"/>
    </xf>
    <xf numFmtId="181" fontId="28" fillId="0" borderId="68" xfId="7" applyNumberFormat="1" applyFont="1" applyFill="1" applyBorder="1" applyAlignment="1">
      <alignment horizontal="center" vertical="center" wrapText="1" shrinkToFit="1"/>
    </xf>
    <xf numFmtId="0" fontId="28" fillId="0" borderId="84" xfId="7" applyFont="1" applyFill="1" applyBorder="1" applyAlignment="1">
      <alignment horizontal="center" vertical="center" wrapText="1" shrinkToFit="1"/>
    </xf>
    <xf numFmtId="0" fontId="28" fillId="0" borderId="73" xfId="7" applyFont="1" applyFill="1" applyBorder="1" applyAlignment="1">
      <alignment horizontal="center" vertical="center" wrapText="1" shrinkToFit="1"/>
    </xf>
    <xf numFmtId="0" fontId="28" fillId="0" borderId="74" xfId="7" applyFont="1" applyFill="1" applyBorder="1" applyAlignment="1">
      <alignment horizontal="center" vertical="center" wrapText="1" shrinkToFit="1"/>
    </xf>
    <xf numFmtId="0" fontId="28" fillId="0" borderId="90" xfId="7" applyFont="1" applyFill="1" applyBorder="1" applyAlignment="1">
      <alignment horizontal="center" vertical="center" wrapText="1" shrinkToFit="1"/>
    </xf>
    <xf numFmtId="0" fontId="28" fillId="0" borderId="0" xfId="7" applyFont="1" applyFill="1" applyBorder="1" applyAlignment="1">
      <alignment horizontal="center" vertical="center" wrapText="1" shrinkToFit="1"/>
    </xf>
    <xf numFmtId="0" fontId="28" fillId="0" borderId="2" xfId="7" applyFont="1" applyFill="1" applyBorder="1" applyAlignment="1">
      <alignment horizontal="center" vertical="center" wrapText="1" shrinkToFit="1"/>
    </xf>
    <xf numFmtId="181" fontId="30" fillId="0" borderId="76" xfId="7" applyNumberFormat="1" applyFont="1" applyFill="1" applyBorder="1" applyAlignment="1">
      <alignment horizontal="center" vertical="center" wrapText="1" shrinkToFit="1"/>
    </xf>
    <xf numFmtId="181" fontId="30" fillId="0" borderId="70" xfId="7" applyNumberFormat="1" applyFont="1" applyFill="1" applyBorder="1" applyAlignment="1">
      <alignment horizontal="center" vertical="center" wrapText="1" shrinkToFit="1"/>
    </xf>
    <xf numFmtId="181" fontId="30" fillId="0" borderId="91" xfId="7" applyNumberFormat="1" applyFont="1" applyFill="1" applyBorder="1" applyAlignment="1">
      <alignment horizontal="center" vertical="center" wrapText="1" shrinkToFit="1"/>
    </xf>
    <xf numFmtId="181" fontId="30" fillId="0" borderId="86" xfId="7" applyNumberFormat="1" applyFont="1" applyFill="1" applyBorder="1" applyAlignment="1">
      <alignment horizontal="center" vertical="center" wrapText="1" shrinkToFit="1"/>
    </xf>
    <xf numFmtId="181" fontId="30" fillId="0" borderId="0" xfId="7" applyNumberFormat="1" applyFont="1" applyFill="1" applyBorder="1" applyAlignment="1">
      <alignment horizontal="center" vertical="center" wrapText="1" shrinkToFit="1"/>
    </xf>
    <xf numFmtId="0" fontId="22" fillId="0" borderId="0" xfId="7" applyFont="1" applyAlignment="1">
      <alignment horizontal="left" vertical="top"/>
    </xf>
    <xf numFmtId="14" fontId="22" fillId="4" borderId="62" xfId="7" applyNumberFormat="1" applyFont="1" applyFill="1" applyBorder="1" applyAlignment="1">
      <alignment horizontal="right" vertical="center" shrinkToFit="1"/>
    </xf>
    <xf numFmtId="14" fontId="22" fillId="4" borderId="0" xfId="7" applyNumberFormat="1" applyFont="1" applyFill="1" applyBorder="1" applyAlignment="1">
      <alignment horizontal="right" vertical="center" shrinkToFit="1"/>
    </xf>
    <xf numFmtId="14" fontId="22" fillId="4" borderId="68" xfId="7" applyNumberFormat="1" applyFont="1" applyFill="1" applyBorder="1" applyAlignment="1">
      <alignment horizontal="right" vertical="center" shrinkToFit="1"/>
    </xf>
    <xf numFmtId="14" fontId="22" fillId="4" borderId="54" xfId="7" applyNumberFormat="1" applyFont="1" applyFill="1" applyBorder="1" applyAlignment="1">
      <alignment horizontal="right" vertical="center" shrinkToFit="1"/>
    </xf>
    <xf numFmtId="14" fontId="22" fillId="4" borderId="12" xfId="7" applyNumberFormat="1" applyFont="1" applyFill="1" applyBorder="1" applyAlignment="1">
      <alignment horizontal="right" vertical="center" shrinkToFit="1"/>
    </xf>
    <xf numFmtId="14" fontId="22" fillId="4" borderId="47" xfId="7" applyNumberFormat="1" applyFont="1" applyFill="1" applyBorder="1" applyAlignment="1">
      <alignment horizontal="right" vertical="center" shrinkToFit="1"/>
    </xf>
    <xf numFmtId="0" fontId="30" fillId="4" borderId="80" xfId="7" applyFont="1" applyFill="1" applyBorder="1" applyAlignment="1">
      <alignment horizontal="center" vertical="center" shrinkToFit="1"/>
    </xf>
    <xf numFmtId="0" fontId="30" fillId="4" borderId="64" xfId="7" applyFont="1" applyFill="1" applyBorder="1" applyAlignment="1">
      <alignment horizontal="center" vertical="center" shrinkToFit="1"/>
    </xf>
    <xf numFmtId="0" fontId="30" fillId="4" borderId="65" xfId="7" applyFont="1" applyFill="1" applyBorder="1" applyAlignment="1">
      <alignment horizontal="center" vertical="center" shrinkToFit="1"/>
    </xf>
    <xf numFmtId="0" fontId="22" fillId="4" borderId="82" xfId="7" applyFont="1" applyFill="1" applyBorder="1" applyAlignment="1">
      <alignment horizontal="center" vertical="center" shrinkToFit="1"/>
    </xf>
    <xf numFmtId="0" fontId="30" fillId="4" borderId="83" xfId="7" applyFont="1" applyFill="1" applyBorder="1" applyAlignment="1">
      <alignment horizontal="center" vertical="center" shrinkToFit="1"/>
    </xf>
    <xf numFmtId="0" fontId="30" fillId="4" borderId="9" xfId="7" applyFont="1" applyFill="1" applyBorder="1" applyAlignment="1">
      <alignment horizontal="center" vertical="center" shrinkToFit="1"/>
    </xf>
    <xf numFmtId="0" fontId="30" fillId="4" borderId="40" xfId="7" applyFont="1" applyFill="1" applyBorder="1" applyAlignment="1">
      <alignment horizontal="center" vertical="center" shrinkToFit="1"/>
    </xf>
    <xf numFmtId="0" fontId="28" fillId="0" borderId="41" xfId="7" applyFont="1" applyBorder="1" applyAlignment="1">
      <alignment horizontal="center" vertical="center" shrinkToFit="1"/>
    </xf>
    <xf numFmtId="0" fontId="28" fillId="0" borderId="9" xfId="7" applyFont="1" applyBorder="1" applyAlignment="1">
      <alignment horizontal="center" vertical="center" shrinkToFit="1"/>
    </xf>
    <xf numFmtId="0" fontId="30" fillId="4" borderId="41" xfId="7" applyFont="1" applyFill="1" applyBorder="1" applyAlignment="1">
      <alignment horizontal="center" vertical="center" shrinkToFit="1"/>
    </xf>
    <xf numFmtId="0" fontId="30" fillId="4" borderId="82" xfId="7" applyFont="1" applyFill="1" applyBorder="1" applyAlignment="1">
      <alignment horizontal="center" vertical="center" shrinkToFit="1"/>
    </xf>
    <xf numFmtId="180" fontId="28" fillId="0" borderId="83" xfId="7" applyNumberFormat="1" applyFont="1" applyFill="1" applyBorder="1" applyAlignment="1">
      <alignment horizontal="center" vertical="center" shrinkToFit="1"/>
    </xf>
    <xf numFmtId="180" fontId="28" fillId="0" borderId="9" xfId="7" applyNumberFormat="1" applyFont="1" applyFill="1" applyBorder="1" applyAlignment="1">
      <alignment horizontal="center" vertical="center" shrinkToFit="1"/>
    </xf>
    <xf numFmtId="0" fontId="22" fillId="4" borderId="30" xfId="7" applyFont="1" applyFill="1" applyBorder="1" applyAlignment="1">
      <alignment horizontal="center" vertical="center" shrinkToFit="1"/>
    </xf>
    <xf numFmtId="0" fontId="22" fillId="4" borderId="22" xfId="7" applyFont="1" applyFill="1" applyBorder="1" applyAlignment="1">
      <alignment horizontal="center" vertical="center" shrinkToFit="1"/>
    </xf>
    <xf numFmtId="0" fontId="22" fillId="4" borderId="62" xfId="7" applyFont="1" applyFill="1" applyBorder="1" applyAlignment="1">
      <alignment horizontal="center" vertical="center" wrapText="1" shrinkToFit="1"/>
    </xf>
    <xf numFmtId="0" fontId="22" fillId="4" borderId="0" xfId="7" applyFont="1" applyFill="1" applyBorder="1" applyAlignment="1">
      <alignment horizontal="center" vertical="center" shrinkToFit="1"/>
    </xf>
    <xf numFmtId="0" fontId="22" fillId="4" borderId="68" xfId="7" applyFont="1" applyFill="1" applyBorder="1" applyAlignment="1">
      <alignment horizontal="center" vertical="center" shrinkToFit="1"/>
    </xf>
    <xf numFmtId="0" fontId="22" fillId="4" borderId="62" xfId="7" applyFont="1" applyFill="1" applyBorder="1" applyAlignment="1">
      <alignment horizontal="center" vertical="center" shrinkToFit="1"/>
    </xf>
    <xf numFmtId="0" fontId="30" fillId="4" borderId="81" xfId="7" applyFont="1" applyFill="1" applyBorder="1" applyAlignment="1">
      <alignment horizontal="center" vertical="center" shrinkToFit="1"/>
    </xf>
    <xf numFmtId="0" fontId="22" fillId="0" borderId="63" xfId="7" applyFont="1" applyBorder="1" applyAlignment="1">
      <alignment horizontal="center" vertical="center" shrinkToFit="1"/>
    </xf>
    <xf numFmtId="0" fontId="22" fillId="0" borderId="64" xfId="7" applyFont="1" applyBorder="1" applyAlignment="1">
      <alignment horizontal="center" vertical="center" shrinkToFit="1"/>
    </xf>
    <xf numFmtId="0" fontId="22" fillId="0" borderId="65" xfId="7" applyFont="1" applyBorder="1" applyAlignment="1">
      <alignment horizontal="center" vertical="center" shrinkToFit="1"/>
    </xf>
    <xf numFmtId="0" fontId="30" fillId="4" borderId="55" xfId="7" applyFont="1" applyFill="1" applyBorder="1" applyAlignment="1">
      <alignment horizontal="center" vertical="center" shrinkToFit="1"/>
    </xf>
    <xf numFmtId="0" fontId="30" fillId="4" borderId="32" xfId="7" applyFont="1" applyFill="1" applyBorder="1" applyAlignment="1">
      <alignment horizontal="center" vertical="center" shrinkToFit="1"/>
    </xf>
    <xf numFmtId="0" fontId="30" fillId="4" borderId="33" xfId="7" applyFont="1" applyFill="1" applyBorder="1" applyAlignment="1">
      <alignment horizontal="center" vertical="center" shrinkToFit="1"/>
    </xf>
    <xf numFmtId="0" fontId="28" fillId="0" borderId="59" xfId="7" applyFont="1" applyBorder="1" applyAlignment="1">
      <alignment vertical="center"/>
    </xf>
    <xf numFmtId="0" fontId="28" fillId="0" borderId="12" xfId="7" applyFont="1" applyBorder="1" applyAlignment="1">
      <alignment vertical="center"/>
    </xf>
    <xf numFmtId="0" fontId="28" fillId="0" borderId="13" xfId="7" applyFont="1" applyBorder="1" applyAlignment="1">
      <alignment vertical="center"/>
    </xf>
    <xf numFmtId="0" fontId="28" fillId="0" borderId="45" xfId="7" applyFont="1" applyBorder="1" applyAlignment="1">
      <alignment horizontal="center" vertical="center" shrinkToFit="1"/>
    </xf>
    <xf numFmtId="0" fontId="28" fillId="0" borderId="7" xfId="7" applyFont="1" applyBorder="1" applyAlignment="1">
      <alignment horizontal="center" vertical="center" shrinkToFit="1"/>
    </xf>
    <xf numFmtId="0" fontId="28" fillId="0" borderId="4" xfId="7" applyFont="1" applyBorder="1" applyAlignment="1">
      <alignment horizontal="center" vertical="center" shrinkToFit="1"/>
    </xf>
    <xf numFmtId="0" fontId="22" fillId="4" borderId="38" xfId="7" applyFont="1" applyFill="1" applyBorder="1" applyAlignment="1">
      <alignment horizontal="center" vertical="center" shrinkToFit="1"/>
    </xf>
    <xf numFmtId="0" fontId="22" fillId="4" borderId="49" xfId="7" applyFont="1" applyFill="1" applyBorder="1" applyAlignment="1">
      <alignment horizontal="center" vertical="center" wrapText="1" shrinkToFit="1"/>
    </xf>
    <xf numFmtId="0" fontId="22" fillId="4" borderId="7" xfId="7" applyFont="1" applyFill="1" applyBorder="1" applyAlignment="1">
      <alignment horizontal="center" vertical="center" shrinkToFit="1"/>
    </xf>
    <xf numFmtId="0" fontId="22" fillId="4" borderId="66" xfId="7" applyFont="1" applyFill="1" applyBorder="1" applyAlignment="1">
      <alignment horizontal="center" vertical="center" shrinkToFit="1"/>
    </xf>
    <xf numFmtId="0" fontId="22" fillId="4" borderId="54" xfId="7" applyFont="1" applyFill="1" applyBorder="1" applyAlignment="1">
      <alignment horizontal="center" vertical="center" shrinkToFit="1"/>
    </xf>
    <xf numFmtId="0" fontId="22" fillId="4" borderId="12" xfId="7" applyFont="1" applyFill="1" applyBorder="1" applyAlignment="1">
      <alignment horizontal="center" vertical="center" shrinkToFit="1"/>
    </xf>
    <xf numFmtId="0" fontId="22" fillId="4" borderId="47" xfId="7" applyFont="1" applyFill="1" applyBorder="1" applyAlignment="1">
      <alignment horizontal="center" vertical="center" shrinkToFit="1"/>
    </xf>
    <xf numFmtId="0" fontId="30" fillId="4" borderId="25" xfId="7" applyFont="1" applyFill="1" applyBorder="1" applyAlignment="1">
      <alignment horizontal="center" vertical="center" shrinkToFit="1"/>
    </xf>
    <xf numFmtId="0" fontId="28" fillId="0" borderId="50" xfId="7" applyFont="1" applyBorder="1" applyAlignment="1">
      <alignment horizontal="center" vertical="center"/>
    </xf>
    <xf numFmtId="0" fontId="28" fillId="0" borderId="24" xfId="7" applyFont="1" applyBorder="1" applyAlignment="1">
      <alignment horizontal="center" vertical="center"/>
    </xf>
    <xf numFmtId="0" fontId="28" fillId="0" borderId="51" xfId="7" applyFont="1" applyBorder="1" applyAlignment="1">
      <alignment horizontal="center" vertical="center"/>
    </xf>
    <xf numFmtId="0" fontId="30" fillId="4" borderId="34" xfId="7" applyFont="1" applyFill="1" applyBorder="1" applyAlignment="1">
      <alignment horizontal="center" vertical="center" shrinkToFit="1"/>
    </xf>
    <xf numFmtId="0" fontId="30" fillId="4" borderId="79" xfId="7" applyFont="1" applyFill="1" applyBorder="1" applyAlignment="1">
      <alignment horizontal="center" vertical="center" shrinkToFit="1"/>
    </xf>
    <xf numFmtId="0" fontId="28" fillId="0" borderId="55" xfId="7" applyFont="1" applyBorder="1" applyAlignment="1">
      <alignment horizontal="center" vertical="center" shrinkToFit="1"/>
    </xf>
    <xf numFmtId="0" fontId="28" fillId="0" borderId="32" xfId="7" applyFont="1" applyBorder="1" applyAlignment="1">
      <alignment horizontal="center" vertical="center" shrinkToFit="1"/>
    </xf>
    <xf numFmtId="0" fontId="28" fillId="0" borderId="56" xfId="7" applyFont="1" applyBorder="1" applyAlignment="1">
      <alignment horizontal="center" vertical="center" shrinkToFit="1"/>
    </xf>
    <xf numFmtId="0" fontId="30" fillId="4" borderId="75" xfId="7" applyFont="1" applyFill="1" applyBorder="1" applyAlignment="1">
      <alignment horizontal="center" vertical="center" shrinkToFit="1"/>
    </xf>
    <xf numFmtId="0" fontId="30" fillId="4" borderId="12" xfId="7" applyFont="1" applyFill="1" applyBorder="1" applyAlignment="1">
      <alignment horizontal="center" vertical="center" shrinkToFit="1"/>
    </xf>
    <xf numFmtId="0" fontId="30" fillId="4" borderId="46" xfId="7" applyFont="1" applyFill="1" applyBorder="1" applyAlignment="1">
      <alignment horizontal="center" vertical="center" shrinkToFit="1"/>
    </xf>
    <xf numFmtId="0" fontId="22" fillId="4" borderId="22" xfId="7" applyFont="1" applyFill="1" applyBorder="1" applyAlignment="1">
      <alignment horizontal="center" vertical="center" wrapText="1" shrinkToFit="1"/>
    </xf>
    <xf numFmtId="0" fontId="22" fillId="4" borderId="61" xfId="7" applyFont="1" applyFill="1" applyBorder="1" applyAlignment="1">
      <alignment horizontal="center" vertical="center" shrinkToFit="1"/>
    </xf>
    <xf numFmtId="0" fontId="23" fillId="4" borderId="50" xfId="7" applyFont="1" applyFill="1" applyBorder="1" applyAlignment="1">
      <alignment horizontal="center" vertical="center" wrapText="1" shrinkToFit="1"/>
    </xf>
    <xf numFmtId="0" fontId="23" fillId="4" borderId="24" xfId="7" applyFont="1" applyFill="1" applyBorder="1" applyAlignment="1">
      <alignment horizontal="center" vertical="center" shrinkToFit="1"/>
    </xf>
    <xf numFmtId="0" fontId="23" fillId="4" borderId="25" xfId="7" applyFont="1" applyFill="1" applyBorder="1" applyAlignment="1">
      <alignment horizontal="center" vertical="center" shrinkToFit="1"/>
    </xf>
    <xf numFmtId="0" fontId="28" fillId="0" borderId="45" xfId="7" applyFont="1" applyBorder="1" applyAlignment="1">
      <alignment horizontal="left" vertical="center" shrinkToFit="1"/>
    </xf>
    <xf numFmtId="0" fontId="28" fillId="0" borderId="7" xfId="7" applyFont="1" applyBorder="1" applyAlignment="1">
      <alignment horizontal="left" vertical="center" shrinkToFit="1"/>
    </xf>
    <xf numFmtId="0" fontId="28" fillId="0" borderId="4" xfId="7" applyFont="1" applyBorder="1" applyAlignment="1">
      <alignment horizontal="left" vertical="center" shrinkToFit="1"/>
    </xf>
    <xf numFmtId="0" fontId="28" fillId="0" borderId="76" xfId="7" applyFont="1" applyBorder="1" applyAlignment="1">
      <alignment horizontal="left" vertical="center" shrinkToFit="1"/>
    </xf>
    <xf numFmtId="0" fontId="28" fillId="0" borderId="70" xfId="7" applyFont="1" applyBorder="1" applyAlignment="1">
      <alignment horizontal="left" vertical="center" shrinkToFit="1"/>
    </xf>
    <xf numFmtId="0" fontId="28" fillId="0" borderId="77" xfId="7" applyFont="1" applyBorder="1" applyAlignment="1">
      <alignment horizontal="left" vertical="center" shrinkToFit="1"/>
    </xf>
    <xf numFmtId="0" fontId="28" fillId="0" borderId="34" xfId="7" applyFont="1" applyBorder="1" applyAlignment="1">
      <alignment horizontal="left" vertical="center" shrinkToFit="1"/>
    </xf>
    <xf numFmtId="0" fontId="28" fillId="0" borderId="32" xfId="7" applyFont="1" applyBorder="1" applyAlignment="1">
      <alignment horizontal="left" vertical="center" shrinkToFit="1"/>
    </xf>
    <xf numFmtId="0" fontId="28" fillId="0" borderId="56" xfId="7" applyFont="1" applyBorder="1" applyAlignment="1">
      <alignment horizontal="left" vertical="center" shrinkToFit="1"/>
    </xf>
    <xf numFmtId="0" fontId="23" fillId="0" borderId="88" xfId="7" applyFont="1" applyBorder="1" applyAlignment="1">
      <alignment vertical="center" shrinkToFit="1"/>
    </xf>
    <xf numFmtId="0" fontId="26" fillId="0" borderId="41" xfId="7" applyFont="1" applyBorder="1" applyAlignment="1">
      <alignment horizontal="center" vertical="center" shrinkToFit="1"/>
    </xf>
    <xf numFmtId="0" fontId="26" fillId="0" borderId="9" xfId="7" applyFont="1" applyBorder="1" applyAlignment="1">
      <alignment horizontal="center" vertical="center" shrinkToFit="1"/>
    </xf>
    <xf numFmtId="0" fontId="22" fillId="4" borderId="42" xfId="7" applyFont="1" applyFill="1" applyBorder="1" applyAlignment="1">
      <alignment horizontal="center" vertical="center" shrinkToFit="1"/>
    </xf>
    <xf numFmtId="0" fontId="22" fillId="4" borderId="43" xfId="7" applyFont="1" applyFill="1" applyBorder="1" applyAlignment="1">
      <alignment horizontal="center" vertical="center" shrinkToFit="1"/>
    </xf>
    <xf numFmtId="0" fontId="28" fillId="0" borderId="42" xfId="7" applyFont="1" applyBorder="1" applyAlignment="1">
      <alignment horizontal="center" vertical="center"/>
    </xf>
    <xf numFmtId="0" fontId="28" fillId="0" borderId="9" xfId="7" applyFont="1" applyBorder="1" applyAlignment="1">
      <alignment horizontal="center" vertical="center"/>
    </xf>
    <xf numFmtId="0" fontId="28" fillId="0" borderId="14" xfId="7" applyFont="1" applyBorder="1" applyAlignment="1">
      <alignment horizontal="center" vertical="center"/>
    </xf>
    <xf numFmtId="0" fontId="26" fillId="0" borderId="43" xfId="7" applyFont="1" applyBorder="1" applyAlignment="1">
      <alignment horizontal="center" vertical="center" shrinkToFit="1"/>
    </xf>
    <xf numFmtId="0" fontId="22" fillId="4" borderId="52" xfId="7" applyFont="1" applyFill="1" applyBorder="1" applyAlignment="1">
      <alignment horizontal="center" vertical="center" shrinkToFit="1"/>
    </xf>
    <xf numFmtId="0" fontId="22" fillId="4" borderId="53" xfId="7" applyFont="1" applyFill="1" applyBorder="1" applyAlignment="1">
      <alignment horizontal="center" vertical="center" shrinkToFit="1"/>
    </xf>
    <xf numFmtId="0" fontId="22" fillId="4" borderId="57" xfId="7" applyFont="1" applyFill="1" applyBorder="1" applyAlignment="1">
      <alignment horizontal="center" vertical="center" shrinkToFit="1"/>
    </xf>
    <xf numFmtId="0" fontId="22" fillId="4" borderId="58" xfId="7" applyFont="1" applyFill="1" applyBorder="1" applyAlignment="1">
      <alignment horizontal="center" vertical="center" shrinkToFit="1"/>
    </xf>
    <xf numFmtId="0" fontId="22" fillId="0" borderId="45" xfId="7" applyFont="1" applyBorder="1" applyAlignment="1">
      <alignment horizontal="center" vertical="center" shrinkToFit="1"/>
    </xf>
    <xf numFmtId="0" fontId="22" fillId="0" borderId="7" xfId="7" applyFont="1" applyBorder="1" applyAlignment="1">
      <alignment horizontal="center" vertical="center" shrinkToFit="1"/>
    </xf>
    <xf numFmtId="0" fontId="22" fillId="0" borderId="4" xfId="7" applyFont="1" applyBorder="1" applyAlignment="1">
      <alignment horizontal="center" vertical="center" shrinkToFit="1"/>
    </xf>
    <xf numFmtId="0" fontId="22" fillId="0" borderId="59" xfId="7" applyFont="1" applyBorder="1" applyAlignment="1">
      <alignment horizontal="center" vertical="center" shrinkToFit="1"/>
    </xf>
    <xf numFmtId="0" fontId="22" fillId="0" borderId="12" xfId="7" applyFont="1" applyBorder="1" applyAlignment="1">
      <alignment horizontal="center" vertical="center" shrinkToFit="1"/>
    </xf>
    <xf numFmtId="0" fontId="22" fillId="0" borderId="13" xfId="7" applyFont="1" applyBorder="1" applyAlignment="1">
      <alignment horizontal="center" vertical="center" shrinkToFit="1"/>
    </xf>
    <xf numFmtId="0" fontId="30" fillId="6" borderId="55" xfId="7" applyFont="1" applyFill="1" applyBorder="1" applyAlignment="1">
      <alignment horizontal="center" vertical="center" shrinkToFit="1"/>
    </xf>
    <xf numFmtId="0" fontId="30" fillId="0" borderId="32" xfId="7" applyFont="1" applyFill="1" applyBorder="1" applyAlignment="1">
      <alignment horizontal="center" vertical="center" shrinkToFit="1"/>
    </xf>
    <xf numFmtId="0" fontId="30" fillId="0" borderId="33" xfId="7" applyFont="1" applyFill="1" applyBorder="1" applyAlignment="1">
      <alignment horizontal="center" vertical="center" shrinkToFit="1"/>
    </xf>
    <xf numFmtId="0" fontId="28" fillId="0" borderId="12" xfId="7" applyFont="1" applyFill="1" applyBorder="1" applyAlignment="1">
      <alignment horizontal="center" vertical="center" shrinkToFit="1"/>
    </xf>
    <xf numFmtId="0" fontId="26" fillId="0" borderId="41" xfId="7" applyFont="1" applyFill="1" applyBorder="1" applyAlignment="1">
      <alignment horizontal="center" vertical="center" shrinkToFit="1"/>
    </xf>
    <xf numFmtId="0" fontId="26" fillId="0" borderId="9" xfId="7" applyFont="1" applyFill="1" applyBorder="1" applyAlignment="1">
      <alignment horizontal="center" vertical="center" shrinkToFit="1"/>
    </xf>
    <xf numFmtId="0" fontId="26" fillId="0" borderId="14" xfId="7" applyFont="1" applyFill="1" applyBorder="1" applyAlignment="1">
      <alignment horizontal="center" vertical="center" shrinkToFit="1"/>
    </xf>
    <xf numFmtId="0" fontId="22" fillId="4" borderId="0" xfId="7" applyFont="1" applyFill="1" applyBorder="1" applyAlignment="1">
      <alignment horizontal="center" vertical="center" wrapText="1" shrinkToFit="1"/>
    </xf>
    <xf numFmtId="0" fontId="22" fillId="4" borderId="44" xfId="7" applyFont="1" applyFill="1" applyBorder="1" applyAlignment="1">
      <alignment horizontal="center" vertical="center" wrapText="1" shrinkToFit="1"/>
    </xf>
    <xf numFmtId="0" fontId="22" fillId="4" borderId="12" xfId="7" applyFont="1" applyFill="1" applyBorder="1" applyAlignment="1">
      <alignment horizontal="center" vertical="center" wrapText="1" shrinkToFit="1"/>
    </xf>
    <xf numFmtId="0" fontId="22" fillId="4" borderId="46" xfId="7" applyFont="1" applyFill="1" applyBorder="1" applyAlignment="1">
      <alignment horizontal="center" vertical="center" wrapText="1" shrinkToFit="1"/>
    </xf>
    <xf numFmtId="0" fontId="25" fillId="0" borderId="5" xfId="7" applyFont="1" applyFill="1" applyBorder="1" applyAlignment="1">
      <alignment horizontal="left" vertical="center" shrinkToFit="1"/>
    </xf>
    <xf numFmtId="0" fontId="25" fillId="0" borderId="0" xfId="7" applyFont="1" applyFill="1" applyBorder="1" applyAlignment="1">
      <alignment horizontal="left" vertical="center" shrinkToFit="1"/>
    </xf>
    <xf numFmtId="0" fontId="22" fillId="0" borderId="12" xfId="7" applyFont="1" applyBorder="1" applyAlignment="1">
      <alignment vertical="center" shrinkToFit="1"/>
    </xf>
    <xf numFmtId="0" fontId="22" fillId="4" borderId="49" xfId="7" applyFont="1" applyFill="1" applyBorder="1" applyAlignment="1">
      <alignment horizontal="center" vertical="center" shrinkToFit="1"/>
    </xf>
    <xf numFmtId="0" fontId="28" fillId="0" borderId="24" xfId="7" applyFont="1" applyBorder="1" applyAlignment="1">
      <alignment horizontal="center" vertical="center" shrinkToFit="1"/>
    </xf>
    <xf numFmtId="0" fontId="22" fillId="0" borderId="70" xfId="7" applyFont="1" applyBorder="1" applyAlignment="1">
      <alignment horizontal="center" vertical="center" shrinkToFit="1"/>
    </xf>
    <xf numFmtId="0" fontId="22" fillId="0" borderId="77" xfId="7" applyFont="1" applyBorder="1" applyAlignment="1">
      <alignment horizontal="center" vertical="center" shrinkToFit="1"/>
    </xf>
    <xf numFmtId="0" fontId="28" fillId="0" borderId="12" xfId="7" applyFont="1" applyBorder="1" applyAlignment="1">
      <alignment horizontal="center" vertical="center" shrinkToFit="1"/>
    </xf>
    <xf numFmtId="0" fontId="23" fillId="0" borderId="0" xfId="7" applyFont="1" applyBorder="1" applyAlignment="1">
      <alignment horizontal="center" vertical="center" shrinkToFit="1"/>
    </xf>
    <xf numFmtId="0" fontId="22" fillId="4" borderId="17" xfId="7" applyFont="1" applyFill="1" applyBorder="1" applyAlignment="1">
      <alignment horizontal="center" vertical="center" shrinkToFit="1"/>
    </xf>
    <xf numFmtId="0" fontId="22" fillId="4" borderId="18" xfId="7" applyFont="1" applyFill="1" applyBorder="1" applyAlignment="1">
      <alignment horizontal="center" vertical="center" shrinkToFit="1"/>
    </xf>
    <xf numFmtId="0" fontId="22" fillId="0" borderId="18" xfId="7" applyFont="1" applyFill="1" applyBorder="1" applyAlignment="1">
      <alignment horizontal="center" vertical="center" shrinkToFit="1"/>
    </xf>
    <xf numFmtId="0" fontId="22" fillId="0" borderId="19" xfId="7" applyFont="1" applyFill="1" applyBorder="1" applyAlignment="1">
      <alignment horizontal="center" vertical="center" shrinkToFit="1"/>
    </xf>
    <xf numFmtId="0" fontId="24" fillId="0" borderId="20" xfId="7" applyFont="1" applyBorder="1" applyAlignment="1">
      <alignment horizontal="left" vertical="center" shrinkToFit="1"/>
    </xf>
    <xf numFmtId="0" fontId="24" fillId="0" borderId="0" xfId="7" applyFont="1" applyBorder="1" applyAlignment="1">
      <alignment horizontal="left" vertical="center" shrinkToFit="1"/>
    </xf>
    <xf numFmtId="0" fontId="23" fillId="0" borderId="0" xfId="7" applyFont="1" applyBorder="1" applyAlignment="1">
      <alignment horizontal="left" vertical="center" wrapText="1" shrinkToFit="1"/>
    </xf>
    <xf numFmtId="0" fontId="22" fillId="4" borderId="23" xfId="7" applyFont="1" applyFill="1" applyBorder="1" applyAlignment="1">
      <alignment horizontal="center" vertical="center" shrinkToFit="1"/>
    </xf>
    <xf numFmtId="0" fontId="26" fillId="0" borderId="26" xfId="7" applyFont="1" applyBorder="1" applyAlignment="1">
      <alignment horizontal="center" vertical="center" shrinkToFit="1"/>
    </xf>
    <xf numFmtId="0" fontId="26" fillId="0" borderId="24" xfId="7" applyFont="1" applyBorder="1" applyAlignment="1">
      <alignment horizontal="center" vertical="center" shrinkToFit="1"/>
    </xf>
    <xf numFmtId="0" fontId="26" fillId="0" borderId="27" xfId="7" applyFont="1" applyBorder="1" applyAlignment="1">
      <alignment horizontal="center" vertical="center" shrinkToFit="1"/>
    </xf>
    <xf numFmtId="0" fontId="22" fillId="4" borderId="28" xfId="7" applyFont="1" applyFill="1" applyBorder="1" applyAlignment="1">
      <alignment horizontal="center" vertical="center" shrinkToFit="1"/>
    </xf>
    <xf numFmtId="0" fontId="22" fillId="4" borderId="29" xfId="7" applyFont="1" applyFill="1" applyBorder="1" applyAlignment="1">
      <alignment horizontal="center" vertical="center" shrinkToFit="1"/>
    </xf>
    <xf numFmtId="0" fontId="22" fillId="4" borderId="36" xfId="7" applyFont="1" applyFill="1" applyBorder="1" applyAlignment="1">
      <alignment horizontal="center" vertical="center" shrinkToFit="1"/>
    </xf>
    <xf numFmtId="0" fontId="22" fillId="4" borderId="37" xfId="7" applyFont="1" applyFill="1" applyBorder="1" applyAlignment="1">
      <alignment horizontal="center" vertical="center" shrinkToFit="1"/>
    </xf>
    <xf numFmtId="0" fontId="26" fillId="0" borderId="28" xfId="7" applyFont="1" applyBorder="1" applyAlignment="1">
      <alignment horizontal="center" vertical="center" shrinkToFit="1"/>
    </xf>
    <xf numFmtId="0" fontId="26" fillId="0" borderId="7" xfId="7" applyFont="1" applyBorder="1" applyAlignment="1">
      <alignment horizontal="center" vertical="center" shrinkToFit="1"/>
    </xf>
    <xf numFmtId="0" fontId="26" fillId="0" borderId="4" xfId="7" applyFont="1" applyBorder="1" applyAlignment="1">
      <alignment horizontal="center" vertical="center" shrinkToFit="1"/>
    </xf>
    <xf numFmtId="0" fontId="26" fillId="0" borderId="36" xfId="7" applyFont="1" applyBorder="1" applyAlignment="1">
      <alignment horizontal="center" vertical="center" shrinkToFit="1"/>
    </xf>
    <xf numFmtId="0" fontId="26" fillId="0" borderId="12" xfId="7" applyFont="1" applyBorder="1" applyAlignment="1">
      <alignment horizontal="center" vertical="center" shrinkToFit="1"/>
    </xf>
    <xf numFmtId="0" fontId="26" fillId="0" borderId="13" xfId="7" applyFont="1" applyBorder="1" applyAlignment="1">
      <alignment horizontal="center" vertical="center" shrinkToFit="1"/>
    </xf>
    <xf numFmtId="0" fontId="22" fillId="4" borderId="31" xfId="7" applyFont="1" applyFill="1" applyBorder="1" applyAlignment="1">
      <alignment horizontal="center" vertical="center" shrinkToFit="1"/>
    </xf>
    <xf numFmtId="0" fontId="22" fillId="4" borderId="32" xfId="7" applyFont="1" applyFill="1" applyBorder="1" applyAlignment="1">
      <alignment horizontal="center" vertical="center" shrinkToFit="1"/>
    </xf>
    <xf numFmtId="0" fontId="22" fillId="4" borderId="33" xfId="7" applyFont="1" applyFill="1" applyBorder="1" applyAlignment="1">
      <alignment horizontal="center" vertical="center" shrinkToFit="1"/>
    </xf>
    <xf numFmtId="0" fontId="26" fillId="0" borderId="34" xfId="7" applyFont="1" applyBorder="1" applyAlignment="1">
      <alignment horizontal="center" vertical="center" shrinkToFit="1"/>
    </xf>
    <xf numFmtId="0" fontId="26" fillId="0" borderId="32" xfId="7" applyFont="1" applyBorder="1" applyAlignment="1">
      <alignment horizontal="center" vertical="center" shrinkToFit="1"/>
    </xf>
    <xf numFmtId="0" fontId="26" fillId="0" borderId="35" xfId="7" applyFont="1" applyBorder="1" applyAlignment="1">
      <alignment horizontal="center" vertical="center" shrinkToFit="1"/>
    </xf>
    <xf numFmtId="0" fontId="22" fillId="4" borderId="60" xfId="7" applyFont="1" applyFill="1" applyBorder="1" applyAlignment="1">
      <alignment horizontal="center" vertical="center" shrinkToFit="1"/>
    </xf>
    <xf numFmtId="0" fontId="22" fillId="4" borderId="44" xfId="7" applyFont="1" applyFill="1" applyBorder="1" applyAlignment="1">
      <alignment horizontal="center" vertical="center" shrinkToFit="1"/>
    </xf>
    <xf numFmtId="0" fontId="22" fillId="4" borderId="46" xfId="7" applyFont="1" applyFill="1" applyBorder="1" applyAlignment="1">
      <alignment horizontal="center" vertical="center" shrinkToFit="1"/>
    </xf>
    <xf numFmtId="0" fontId="26" fillId="0" borderId="45" xfId="7" applyFont="1" applyFill="1" applyBorder="1" applyAlignment="1">
      <alignment horizontal="left" vertical="center" wrapText="1" shrinkToFit="1"/>
    </xf>
    <xf numFmtId="0" fontId="26" fillId="0" borderId="7" xfId="7" applyFont="1" applyFill="1" applyBorder="1" applyAlignment="1">
      <alignment horizontal="left" vertical="center" wrapText="1" shrinkToFit="1"/>
    </xf>
    <xf numFmtId="0" fontId="26" fillId="0" borderId="4" xfId="7" applyFont="1" applyFill="1" applyBorder="1" applyAlignment="1">
      <alignment horizontal="left" vertical="center" wrapText="1" shrinkToFit="1"/>
    </xf>
    <xf numFmtId="0" fontId="26" fillId="0" borderId="63" xfId="7" applyFont="1" applyFill="1" applyBorder="1" applyAlignment="1">
      <alignment horizontal="left" vertical="center" wrapText="1" shrinkToFit="1"/>
    </xf>
    <xf numFmtId="0" fontId="26" fillId="0" borderId="64" xfId="7" applyFont="1" applyFill="1" applyBorder="1" applyAlignment="1">
      <alignment horizontal="left" vertical="center" wrapText="1" shrinkToFit="1"/>
    </xf>
    <xf numFmtId="0" fontId="26" fillId="0" borderId="65" xfId="7" applyFont="1" applyFill="1" applyBorder="1" applyAlignment="1">
      <alignment horizontal="left" vertical="center" wrapText="1" shrinkToFit="1"/>
    </xf>
    <xf numFmtId="0" fontId="26" fillId="0" borderId="12" xfId="7" applyFont="1" applyFill="1" applyBorder="1" applyAlignment="1">
      <alignment horizontal="left" vertical="center" shrinkToFit="1"/>
    </xf>
    <xf numFmtId="0" fontId="26" fillId="0" borderId="13" xfId="7" applyFont="1" applyFill="1" applyBorder="1" applyAlignment="1">
      <alignment horizontal="left" vertical="center" shrinkToFit="1"/>
    </xf>
    <xf numFmtId="0" fontId="30" fillId="4" borderId="67" xfId="7" applyFont="1" applyFill="1" applyBorder="1" applyAlignment="1">
      <alignment horizontal="center" vertical="center" shrinkToFit="1"/>
    </xf>
    <xf numFmtId="0" fontId="30" fillId="4" borderId="7" xfId="7" applyFont="1" applyFill="1" applyBorder="1" applyAlignment="1">
      <alignment horizontal="center" vertical="center" shrinkToFit="1"/>
    </xf>
    <xf numFmtId="0" fontId="30" fillId="4" borderId="60" xfId="7" applyFont="1" applyFill="1" applyBorder="1" applyAlignment="1">
      <alignment horizontal="center" vertical="center" shrinkToFit="1"/>
    </xf>
    <xf numFmtId="0" fontId="22" fillId="4" borderId="68" xfId="7" applyFont="1" applyFill="1" applyBorder="1" applyAlignment="1">
      <alignment horizontal="center" vertical="center" wrapText="1" shrinkToFit="1"/>
    </xf>
    <xf numFmtId="0" fontId="22" fillId="4" borderId="62" xfId="7" applyFont="1" applyFill="1" applyBorder="1" applyAlignment="1">
      <alignment vertical="center" shrinkToFit="1"/>
    </xf>
    <xf numFmtId="0" fontId="22" fillId="4" borderId="0" xfId="7" applyFont="1" applyFill="1" applyBorder="1" applyAlignment="1">
      <alignment vertical="center" shrinkToFit="1"/>
    </xf>
    <xf numFmtId="0" fontId="22" fillId="4" borderId="68" xfId="7" applyFont="1" applyFill="1" applyBorder="1" applyAlignment="1">
      <alignment vertical="center" shrinkToFit="1"/>
    </xf>
    <xf numFmtId="0" fontId="19" fillId="4" borderId="69" xfId="7" applyFont="1" applyFill="1" applyBorder="1" applyAlignment="1">
      <alignment horizontal="center" vertical="center" wrapText="1" shrinkToFit="1"/>
    </xf>
    <xf numFmtId="0" fontId="19" fillId="4" borderId="70" xfId="7" applyFont="1" applyFill="1" applyBorder="1" applyAlignment="1">
      <alignment horizontal="center" vertical="center" wrapText="1" shrinkToFit="1"/>
    </xf>
    <xf numFmtId="0" fontId="19" fillId="4" borderId="71" xfId="7" applyFont="1" applyFill="1" applyBorder="1" applyAlignment="1">
      <alignment horizontal="center" vertical="center" wrapText="1" shrinkToFit="1"/>
    </xf>
    <xf numFmtId="0" fontId="22" fillId="0" borderId="76" xfId="7" applyFont="1" applyBorder="1" applyAlignment="1">
      <alignment horizontal="center" vertical="center" shrinkToFit="1"/>
    </xf>
    <xf numFmtId="0" fontId="22" fillId="4" borderId="64" xfId="7" applyFont="1" applyFill="1" applyBorder="1" applyAlignment="1">
      <alignment horizontal="center" vertical="center" shrinkToFit="1"/>
    </xf>
    <xf numFmtId="0" fontId="22" fillId="4" borderId="81" xfId="7" applyFont="1" applyFill="1" applyBorder="1" applyAlignment="1">
      <alignment horizontal="center" vertical="center" shrinkToFit="1"/>
    </xf>
    <xf numFmtId="0" fontId="30" fillId="4" borderId="63" xfId="7" applyFont="1" applyFill="1" applyBorder="1" applyAlignment="1">
      <alignment horizontal="center" vertical="center" shrinkToFit="1"/>
    </xf>
    <xf numFmtId="0" fontId="30" fillId="4" borderId="87" xfId="7" applyFont="1" applyFill="1" applyBorder="1" applyAlignment="1">
      <alignment horizontal="center" vertical="center" shrinkToFit="1"/>
    </xf>
    <xf numFmtId="0" fontId="22" fillId="4" borderId="62" xfId="7" applyNumberFormat="1" applyFont="1" applyFill="1" applyBorder="1" applyAlignment="1">
      <alignment vertical="center" shrinkToFit="1"/>
    </xf>
    <xf numFmtId="0" fontId="22" fillId="4" borderId="0" xfId="7" applyNumberFormat="1" applyFont="1" applyFill="1" applyBorder="1" applyAlignment="1">
      <alignment vertical="center" shrinkToFit="1"/>
    </xf>
    <xf numFmtId="0" fontId="22" fillId="4" borderId="68" xfId="7" applyNumberFormat="1" applyFont="1" applyFill="1" applyBorder="1" applyAlignment="1">
      <alignment vertical="center" shrinkToFit="1"/>
    </xf>
  </cellXfs>
  <cellStyles count="15">
    <cellStyle name="桁区切り" xfId="12" builtinId="6"/>
    <cellStyle name="桁区切り 2" xfId="14" xr:uid="{8628D25F-7252-48FF-80C1-431E544213D4}"/>
    <cellStyle name="標準" xfId="0" builtinId="0"/>
    <cellStyle name="標準 2" xfId="1" xr:uid="{00000000-0005-0000-0000-000001000000}"/>
    <cellStyle name="標準 2 2" xfId="2" xr:uid="{00000000-0005-0000-0000-000002000000}"/>
    <cellStyle name="標準 3" xfId="4" xr:uid="{00000000-0005-0000-0000-000003000000}"/>
    <cellStyle name="標準 37" xfId="3" xr:uid="{00000000-0005-0000-0000-000004000000}"/>
    <cellStyle name="標準 4" xfId="5" xr:uid="{00000000-0005-0000-0000-000005000000}"/>
    <cellStyle name="標準 4 2" xfId="11" xr:uid="{9D1E412B-1954-4395-B50D-0CA753764DEF}"/>
    <cellStyle name="標準 5" xfId="6" xr:uid="{00000000-0005-0000-0000-000006000000}"/>
    <cellStyle name="標準 6" xfId="7" xr:uid="{00000000-0005-0000-0000-000007000000}"/>
    <cellStyle name="標準 7" xfId="9" xr:uid="{00000000-0005-0000-0000-000008000000}"/>
    <cellStyle name="標準 8" xfId="10" xr:uid="{00000000-0005-0000-0000-00003B000000}"/>
    <cellStyle name="標準 9" xfId="13" xr:uid="{EDBA7439-BC50-4171-88C4-4C24EBA06943}"/>
    <cellStyle name="標準_労働契約書（短時間勤務教職員用）" xfId="8" xr:uid="{00000000-0005-0000-0000-00000A000000}"/>
  </cellStyles>
  <dxfs count="9">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111561"/>
      <color rgb="FFFF66FF"/>
      <color rgb="FFFB6DF1"/>
      <color rgb="FFFF99FF"/>
      <color rgb="FFD2FEFC"/>
      <color rgb="FFCC99FF"/>
      <color rgb="FF9999FF"/>
      <color rgb="FFFFB02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2</xdr:col>
      <xdr:colOff>471487</xdr:colOff>
      <xdr:row>5</xdr:row>
      <xdr:rowOff>0</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67162" y="4872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967722" y="53863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967722" y="53863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967722" y="159311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967722" y="126926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967722" y="103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967722" y="642853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967722" y="44711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967722" y="642853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967722" y="44711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967722" y="642853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967722" y="44711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967722" y="642853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967722" y="44711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3967722" y="642853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967722" y="44711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967722" y="642853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967722" y="44711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967722" y="34398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967722" y="32441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967722" y="31921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967722" y="29964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967722" y="29445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967722" y="27488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967722" y="26968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967722" y="25011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3967722" y="24492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3967722" y="22535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3967722" y="22015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3967722" y="20058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967722" y="19539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3967722" y="17582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967722" y="34398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967722" y="32441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967722" y="31921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3967722" y="29964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967722" y="29445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967722" y="27488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967722" y="26968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967722" y="25011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967722" y="24492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967722" y="22535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967722" y="22015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967722" y="20058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967722" y="19539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967722" y="17582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967722" y="34398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967722" y="32441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967722" y="31921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967722" y="29964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967722" y="29445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967722" y="27488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967722" y="26968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967722" y="25011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967722" y="24492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967722" y="22535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967722" y="22015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967722" y="20058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967722" y="19539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3967722" y="17582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967722" y="34398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3967722" y="32441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3967722" y="31921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3967722" y="29964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3967722" y="29445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3967722" y="27488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967722" y="26968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3967722" y="25011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3967722" y="24492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3967722" y="22535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3967722" y="22015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3967722" y="20058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967722" y="19539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3967722" y="17582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3967722" y="34398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3967722" y="32441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3967722" y="31921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3967722" y="29964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3967722" y="29445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3967722" y="27488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3967722" y="26968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3967722" y="25011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3967722" y="24492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3967722" y="22535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3967722" y="22015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3967722" y="20058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3967722" y="19539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3967722" y="17582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3967722" y="34398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967722" y="32441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967722" y="31921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967722" y="29964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967722" y="29445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967722" y="27488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967722" y="26968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967722" y="25011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967722" y="24492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967722" y="22535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967722" y="22015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967722" y="20058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967722" y="19539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967722" y="17582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967722" y="34398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967722" y="32441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967722" y="31921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967722" y="29964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967722" y="29445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967722" y="27488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967722" y="26968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967722" y="250115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967722" y="244924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967722" y="2253502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967722" y="220159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2119726" y="10745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2119726" y="8787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2119726" y="826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2119726" y="631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2119726" y="579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2119726" y="383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2119726" y="331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2119726" y="11264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2119726" y="10745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2119726" y="8787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2119726" y="826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2119726" y="631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2119726" y="579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2119726" y="383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2119726" y="331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2119726" y="1969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2119726" y="1774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2119726" y="1722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2119726" y="1526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2119726" y="1474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2119726" y="12788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2119726" y="12269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2119726" y="11264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2119726" y="10745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2119726" y="8787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2119726" y="826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2119726" y="631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2119726" y="579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2119726" y="383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2119726" y="331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2119726" y="1969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2119726" y="1774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2119726" y="1722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2119726" y="1526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2119726" y="1474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2119726" y="12788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2119726" y="12269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2119726" y="11264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2119726" y="10745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2119726" y="8787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2119726" y="826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2119726" y="631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2119726" y="579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2119726" y="383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2119726" y="331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2119726" y="1969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2119726" y="1774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2119726" y="1722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2119726" y="1526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2119726" y="1474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2119726" y="12788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2119726" y="12269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2119726" y="1145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2119726" y="11264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2119726" y="10745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2119726" y="8787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2119726" y="826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2119726" y="631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2119726" y="579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2119726" y="383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2119726" y="331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2119726" y="19698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2119726" y="17741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2119726" y="17222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2119726" y="15264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2119726" y="14745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2119726" y="12788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2119726" y="12269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2119726" y="55131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2119726" y="6441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2119726" y="64223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2119726" y="6370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2119726" y="61746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2119726" y="61227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2119726" y="59270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2119726" y="58751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2119726" y="5679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2119726" y="56274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2119726" y="72657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2119726" y="70700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2119726" y="70181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2119726" y="68223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2119726" y="67704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2119726" y="65747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2119726" y="65228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2119726" y="8193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2119726" y="81749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2119726" y="81230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2119726" y="79272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2119726" y="78753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2119726" y="76796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2119726" y="76277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2119726" y="7431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2119726" y="73800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2119726" y="90183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2119726" y="88226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2119726" y="87707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2119726" y="857498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2119726" y="852307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2119726" y="832733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2119726" y="82754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5</xdr:row>
      <xdr:rowOff>0</xdr:rowOff>
    </xdr:from>
    <xdr:ext cx="65" cy="172227"/>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2119726" y="126569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471487</xdr:colOff>
      <xdr:row>9</xdr:row>
      <xdr:rowOff>52387</xdr:rowOff>
    </xdr:from>
    <xdr:ext cx="65" cy="172227"/>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2119726" y="1265692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733425</xdr:colOff>
          <xdr:row>2</xdr:row>
          <xdr:rowOff>28575</xdr:rowOff>
        </xdr:from>
        <xdr:to>
          <xdr:col>24</xdr:col>
          <xdr:colOff>0</xdr:colOff>
          <xdr:row>3</xdr:row>
          <xdr:rowOff>38100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次</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333375</xdr:colOff>
          <xdr:row>2</xdr:row>
          <xdr:rowOff>28575</xdr:rowOff>
        </xdr:from>
        <xdr:to>
          <xdr:col>23</xdr:col>
          <xdr:colOff>609600</xdr:colOff>
          <xdr:row>3</xdr:row>
          <xdr:rowOff>38100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76200</xdr:rowOff>
        </xdr:from>
        <xdr:to>
          <xdr:col>25</xdr:col>
          <xdr:colOff>9525</xdr:colOff>
          <xdr:row>11</xdr:row>
          <xdr:rowOff>47625</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管理番号指定印刷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247650</xdr:colOff>
          <xdr:row>8</xdr:row>
          <xdr:rowOff>76200</xdr:rowOff>
        </xdr:from>
        <xdr:to>
          <xdr:col>30</xdr:col>
          <xdr:colOff>95250</xdr:colOff>
          <xdr:row>11</xdr:row>
          <xdr:rowOff>47625</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全件印刷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266700</xdr:colOff>
          <xdr:row>2</xdr:row>
          <xdr:rowOff>28575</xdr:rowOff>
        </xdr:from>
        <xdr:to>
          <xdr:col>30</xdr:col>
          <xdr:colOff>9525</xdr:colOff>
          <xdr:row>3</xdr:row>
          <xdr:rowOff>38100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検索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8</xdr:row>
          <xdr:rowOff>76200</xdr:rowOff>
        </xdr:from>
        <xdr:to>
          <xdr:col>27</xdr:col>
          <xdr:colOff>495300</xdr:colOff>
          <xdr:row>11</xdr:row>
          <xdr:rowOff>47625</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雇用開始日指定印刷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3</xdr:col>
      <xdr:colOff>0</xdr:colOff>
      <xdr:row>38</xdr:row>
      <xdr:rowOff>152400</xdr:rowOff>
    </xdr:from>
    <xdr:to>
      <xdr:col>7</xdr:col>
      <xdr:colOff>701314</xdr:colOff>
      <xdr:row>44</xdr:row>
      <xdr:rowOff>132951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971800" y="6667500"/>
          <a:ext cx="4177939" cy="1009251"/>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所属区分</a:t>
          </a:r>
          <a:r>
            <a:rPr kumimoji="1" lang="en-US" altLang="ja-JP" sz="1100"/>
            <a:t>】</a:t>
          </a:r>
          <a:r>
            <a:rPr kumimoji="1" lang="ja-JP" altLang="en-US" sz="1100"/>
            <a:t>の範囲は可変のため、追加すればシート「リスト」の</a:t>
          </a:r>
          <a:endParaRPr kumimoji="1" lang="en-US" altLang="ja-JP" sz="1100"/>
        </a:p>
        <a:p>
          <a:r>
            <a:rPr kumimoji="1" lang="ja-JP" altLang="en-US" sz="1100"/>
            <a:t>所属欄の選択肢も自動的に増える。</a:t>
          </a:r>
          <a:endParaRPr kumimoji="1" lang="en-US" altLang="ja-JP" sz="1100"/>
        </a:p>
        <a:p>
          <a:r>
            <a:rPr kumimoji="1" lang="en-US" altLang="ja-JP" sz="1100"/>
            <a:t>【</a:t>
          </a:r>
          <a:r>
            <a:rPr kumimoji="1" lang="ja-JP" altLang="en-US" sz="1100"/>
            <a:t>職種区分</a:t>
          </a:r>
          <a:r>
            <a:rPr kumimoji="1" lang="en-US" altLang="ja-JP" sz="1100"/>
            <a:t>】</a:t>
          </a:r>
          <a:r>
            <a:rPr kumimoji="1" lang="ja-JP" altLang="en-US" sz="1100"/>
            <a:t>の範囲は可変にできないため、職種を追加した場合は、</a:t>
          </a:r>
          <a:endParaRPr kumimoji="1" lang="en-US" altLang="ja-JP" sz="1100"/>
        </a:p>
        <a:p>
          <a:r>
            <a:rPr kumimoji="1" lang="ja-JP" altLang="en-US" sz="1100"/>
            <a:t>　数式＞名前の管理　から職種を追加した雇用区分の範囲を</a:t>
          </a:r>
          <a:endParaRPr kumimoji="1" lang="en-US" altLang="ja-JP" sz="1100"/>
        </a:p>
        <a:p>
          <a:r>
            <a:rPr kumimoji="1" lang="ja-JP" altLang="en-US" sz="1100"/>
            <a:t>変更する必要がある。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tabColor rgb="FFFF0000"/>
    <pageSetUpPr fitToPage="1"/>
  </sheetPr>
  <dimension ref="A1:CD14"/>
  <sheetViews>
    <sheetView tabSelected="1" zoomScaleNormal="100" zoomScaleSheetLayoutView="80" zoomScalePageLayoutView="70" workbookViewId="0">
      <pane xSplit="7" ySplit="5" topLeftCell="H6" activePane="bottomRight" state="frozen"/>
      <selection pane="topRight" activeCell="H1" sqref="H1"/>
      <selection pane="bottomLeft" activeCell="A6" sqref="A6"/>
      <selection pane="bottomRight" activeCell="AL9" sqref="AL9"/>
    </sheetView>
  </sheetViews>
  <sheetFormatPr defaultColWidth="8.875" defaultRowHeight="15" customHeight="1" outlineLevelCol="1" x14ac:dyDescent="0.15"/>
  <cols>
    <col min="1" max="1" width="8.875" style="12" customWidth="1"/>
    <col min="2" max="2" width="12.75" style="1" hidden="1" customWidth="1" outlineLevel="1"/>
    <col min="3" max="3" width="10.125" style="2" hidden="1" customWidth="1" outlineLevel="1"/>
    <col min="4" max="4" width="9" style="2" hidden="1" customWidth="1" outlineLevel="1"/>
    <col min="5" max="5" width="18.75" style="13" customWidth="1" collapsed="1"/>
    <col min="6" max="6" width="16.875" style="13" customWidth="1"/>
    <col min="7" max="7" width="15.75" style="18" customWidth="1"/>
    <col min="8" max="8" width="13.875" style="11" customWidth="1"/>
    <col min="9" max="9" width="17.375" style="2" customWidth="1"/>
    <col min="10" max="10" width="6.75" style="2" customWidth="1"/>
    <col min="11" max="11" width="16.125" style="45" customWidth="1"/>
    <col min="12" max="12" width="9.25" style="2" hidden="1" customWidth="1" outlineLevel="1"/>
    <col min="13" max="13" width="16.375" style="2" customWidth="1" collapsed="1"/>
    <col min="14" max="14" width="20.625" style="11" customWidth="1"/>
    <col min="15" max="16" width="13.75" style="11" customWidth="1"/>
    <col min="17" max="17" width="11" style="11" hidden="1" customWidth="1" outlineLevel="1"/>
    <col min="18" max="18" width="17.375" style="13" bestFit="1" customWidth="1" collapsed="1"/>
    <col min="19" max="19" width="13" style="11" customWidth="1"/>
    <col min="20" max="20" width="16.25" style="11" hidden="1" customWidth="1" outlineLevel="1"/>
    <col min="21" max="21" width="16.625" style="45" bestFit="1" customWidth="1" collapsed="1"/>
    <col min="22" max="22" width="16.625" style="45" bestFit="1" customWidth="1"/>
    <col min="23" max="24" width="16.625" style="45" customWidth="1"/>
    <col min="25" max="26" width="15" style="45" hidden="1" customWidth="1" outlineLevel="1"/>
    <col min="27" max="27" width="17.375" style="11" customWidth="1" collapsed="1"/>
    <col min="28" max="28" width="17.375" style="11" customWidth="1"/>
    <col min="29" max="29" width="41.125" style="11" customWidth="1"/>
    <col min="30" max="30" width="17.375" style="12" customWidth="1"/>
    <col min="31" max="31" width="34" style="6" customWidth="1"/>
    <col min="32" max="32" width="27.375" style="8" customWidth="1"/>
    <col min="33" max="33" width="11" style="2" bestFit="1" customWidth="1"/>
    <col min="34" max="34" width="16" style="2" hidden="1" customWidth="1" outlineLevel="1"/>
    <col min="35" max="35" width="40.125" style="7" customWidth="1" collapsed="1"/>
    <col min="36" max="36" width="19.375" style="2" customWidth="1"/>
    <col min="37" max="37" width="15.875" style="2" hidden="1" customWidth="1" outlineLevel="1"/>
    <col min="38" max="38" width="70.125" style="7" customWidth="1" collapsed="1"/>
    <col min="39" max="39" width="11.75" style="2" customWidth="1"/>
    <col min="40" max="41" width="11.75" style="14" customWidth="1"/>
    <col min="42" max="42" width="24.125" style="8" hidden="1" customWidth="1" outlineLevel="1"/>
    <col min="43" max="44" width="10.75" style="3" hidden="1" customWidth="1" outlineLevel="1"/>
    <col min="45" max="45" width="5" style="2" hidden="1" customWidth="1" outlineLevel="1"/>
    <col min="46" max="48" width="5.25" style="2" hidden="1" customWidth="1" outlineLevel="1"/>
    <col min="49" max="49" width="5" style="2" hidden="1" customWidth="1" outlineLevel="1"/>
    <col min="50" max="50" width="6.5" style="2" hidden="1" customWidth="1" outlineLevel="1"/>
    <col min="51" max="51" width="17.625" style="9" hidden="1" customWidth="1" outlineLevel="1"/>
    <col min="52" max="52" width="27.875" style="46" hidden="1" customWidth="1" outlineLevel="1"/>
    <col min="53" max="53" width="28.625" style="4" hidden="1" customWidth="1" outlineLevel="1"/>
    <col min="54" max="54" width="9.75" style="4" customWidth="1" collapsed="1"/>
    <col min="55" max="55" width="11.25" style="5" customWidth="1"/>
    <col min="56" max="56" width="29.25" style="2" hidden="1" customWidth="1" outlineLevel="1"/>
    <col min="57" max="57" width="35.75" style="2" hidden="1" customWidth="1" outlineLevel="1"/>
    <col min="58" max="58" width="17.375" style="2" customWidth="1" collapsed="1"/>
    <col min="59" max="59" width="18.375" style="2" customWidth="1"/>
    <col min="60" max="60" width="13" style="15" customWidth="1"/>
    <col min="61" max="61" width="17.25" style="2" customWidth="1"/>
    <col min="62" max="62" width="12.625" style="20" hidden="1" customWidth="1" outlineLevel="1"/>
    <col min="63" max="63" width="37" style="1" hidden="1" customWidth="1" outlineLevel="1"/>
    <col min="64" max="65" width="7.75" style="1" hidden="1" customWidth="1" outlineLevel="1"/>
    <col min="66" max="66" width="22.375" style="2" hidden="1" customWidth="1" outlineLevel="1"/>
    <col min="67" max="67" width="36.125" style="2" hidden="1" customWidth="1" outlineLevel="1"/>
    <col min="68" max="68" width="25.125" style="10" customWidth="1" collapsed="1"/>
    <col min="69" max="69" width="9.75" style="2" hidden="1" customWidth="1" outlineLevel="1"/>
    <col min="70" max="70" width="10.375" style="7" customWidth="1" collapsed="1"/>
    <col min="71" max="71" width="19.25" style="7" customWidth="1"/>
    <col min="72" max="72" width="16" style="7" customWidth="1"/>
    <col min="73" max="73" width="39.125" style="7" customWidth="1"/>
    <col min="74" max="74" width="71.75" style="7" hidden="1" customWidth="1" outlineLevel="1"/>
    <col min="75" max="75" width="38.125" style="17" hidden="1" customWidth="1" outlineLevel="1"/>
    <col min="76" max="76" width="17" style="11" hidden="1" customWidth="1" outlineLevel="1"/>
    <col min="77" max="77" width="15.5" style="12" hidden="1" customWidth="1" outlineLevel="1"/>
    <col min="78" max="78" width="23.75" style="47" hidden="1" customWidth="1" outlineLevel="1"/>
    <col min="79" max="79" width="13.875" style="12" bestFit="1" customWidth="1" collapsed="1"/>
    <col min="80" max="80" width="21" style="12" hidden="1" customWidth="1" outlineLevel="1"/>
    <col min="81" max="81" width="8.875" style="194" hidden="1" customWidth="1" outlineLevel="1"/>
    <col min="82" max="82" width="8.875" style="12" collapsed="1"/>
    <col min="83" max="16384" width="8.875" style="12"/>
  </cols>
  <sheetData>
    <row r="1" spans="1:81" s="2" customFormat="1" ht="14.25" customHeight="1" x14ac:dyDescent="0.15">
      <c r="A1" s="1"/>
      <c r="B1" s="2">
        <v>2</v>
      </c>
      <c r="C1" s="1">
        <v>3</v>
      </c>
      <c r="D1" s="2">
        <v>4</v>
      </c>
      <c r="E1" s="1">
        <v>5</v>
      </c>
      <c r="F1" s="2">
        <v>6</v>
      </c>
      <c r="G1" s="1">
        <v>7</v>
      </c>
      <c r="H1" s="2">
        <v>8</v>
      </c>
      <c r="I1" s="1">
        <v>9</v>
      </c>
      <c r="J1" s="2">
        <v>10</v>
      </c>
      <c r="K1" s="1">
        <v>11</v>
      </c>
      <c r="L1" s="2">
        <v>12</v>
      </c>
      <c r="M1" s="1">
        <v>13</v>
      </c>
      <c r="N1" s="2">
        <v>14</v>
      </c>
      <c r="O1" s="1">
        <v>15</v>
      </c>
      <c r="P1" s="2">
        <v>16</v>
      </c>
      <c r="Q1" s="1">
        <v>17</v>
      </c>
      <c r="R1" s="2">
        <v>18</v>
      </c>
      <c r="S1" s="1">
        <v>19</v>
      </c>
      <c r="T1" s="2">
        <v>20</v>
      </c>
      <c r="U1" s="1">
        <v>21</v>
      </c>
      <c r="V1" s="2">
        <v>22</v>
      </c>
      <c r="W1" s="1">
        <v>23</v>
      </c>
      <c r="X1" s="2">
        <v>24</v>
      </c>
      <c r="Y1" s="1">
        <v>25</v>
      </c>
      <c r="Z1" s="2">
        <v>26</v>
      </c>
      <c r="AA1" s="1">
        <v>27</v>
      </c>
      <c r="AB1" s="2">
        <v>28</v>
      </c>
      <c r="AC1" s="1">
        <v>29</v>
      </c>
      <c r="AD1" s="2">
        <v>30</v>
      </c>
      <c r="AE1" s="1">
        <v>31</v>
      </c>
      <c r="AF1" s="2">
        <v>32</v>
      </c>
      <c r="AG1" s="1">
        <v>33</v>
      </c>
      <c r="AH1" s="2">
        <v>34</v>
      </c>
      <c r="AI1" s="1">
        <v>35</v>
      </c>
      <c r="AJ1" s="2">
        <v>36</v>
      </c>
      <c r="AK1" s="1">
        <v>37</v>
      </c>
      <c r="AL1" s="2">
        <v>38</v>
      </c>
      <c r="AM1" s="1">
        <v>39</v>
      </c>
      <c r="AN1" s="2">
        <v>40</v>
      </c>
      <c r="AO1" s="1">
        <v>41</v>
      </c>
      <c r="AP1" s="2">
        <v>42</v>
      </c>
      <c r="AQ1" s="1">
        <v>43</v>
      </c>
      <c r="AR1" s="2">
        <v>44</v>
      </c>
      <c r="AS1" s="1">
        <v>45</v>
      </c>
      <c r="AT1" s="2">
        <v>46</v>
      </c>
      <c r="AU1" s="1">
        <v>47</v>
      </c>
      <c r="AV1" s="2">
        <v>48</v>
      </c>
      <c r="AW1" s="1">
        <v>49</v>
      </c>
      <c r="AX1" s="2">
        <v>50</v>
      </c>
      <c r="AY1" s="1">
        <v>51</v>
      </c>
      <c r="AZ1" s="2">
        <v>52</v>
      </c>
      <c r="BA1" s="1">
        <v>53</v>
      </c>
      <c r="BB1" s="2">
        <v>54</v>
      </c>
      <c r="BC1" s="1">
        <v>55</v>
      </c>
      <c r="BD1" s="2">
        <v>56</v>
      </c>
      <c r="BE1" s="1">
        <v>57</v>
      </c>
      <c r="BF1" s="2">
        <v>58</v>
      </c>
      <c r="BG1" s="1">
        <v>59</v>
      </c>
      <c r="BH1" s="2">
        <v>60</v>
      </c>
      <c r="BI1" s="1">
        <v>61</v>
      </c>
      <c r="BJ1" s="2">
        <v>62</v>
      </c>
      <c r="BK1" s="1">
        <v>63</v>
      </c>
      <c r="BL1" s="2">
        <v>64</v>
      </c>
      <c r="BM1" s="1">
        <v>65</v>
      </c>
      <c r="BN1" s="2">
        <v>66</v>
      </c>
      <c r="BO1" s="1">
        <v>67</v>
      </c>
      <c r="BP1" s="2">
        <v>68</v>
      </c>
      <c r="BQ1" s="1">
        <v>69</v>
      </c>
      <c r="BR1" s="2">
        <v>70</v>
      </c>
      <c r="BS1" s="1">
        <v>71</v>
      </c>
      <c r="BT1" s="2">
        <v>72</v>
      </c>
      <c r="BU1" s="1">
        <v>73</v>
      </c>
      <c r="BV1" s="2">
        <v>74</v>
      </c>
      <c r="BW1" s="1">
        <v>75</v>
      </c>
      <c r="BX1" s="2">
        <v>76</v>
      </c>
      <c r="BY1" s="1">
        <v>77</v>
      </c>
      <c r="BZ1" s="2">
        <v>78</v>
      </c>
      <c r="CA1" s="1">
        <v>79</v>
      </c>
      <c r="CB1" s="2">
        <v>80</v>
      </c>
      <c r="CC1" s="1">
        <v>81</v>
      </c>
    </row>
    <row r="2" spans="1:81" s="16" customFormat="1" ht="33" customHeight="1" x14ac:dyDescent="0.15">
      <c r="A2" s="51" t="s">
        <v>376</v>
      </c>
      <c r="B2" s="52" t="s">
        <v>196</v>
      </c>
      <c r="C2" s="51" t="s">
        <v>197</v>
      </c>
      <c r="D2" s="51" t="s">
        <v>198</v>
      </c>
      <c r="E2" s="53" t="s">
        <v>199</v>
      </c>
      <c r="F2" s="54" t="s">
        <v>250</v>
      </c>
      <c r="G2" s="55" t="s">
        <v>200</v>
      </c>
      <c r="H2" s="56" t="s">
        <v>189</v>
      </c>
      <c r="I2" s="57" t="s">
        <v>201</v>
      </c>
      <c r="J2" s="56" t="s">
        <v>202</v>
      </c>
      <c r="K2" s="58" t="s">
        <v>203</v>
      </c>
      <c r="L2" s="59" t="s">
        <v>204</v>
      </c>
      <c r="M2" s="60" t="s">
        <v>205</v>
      </c>
      <c r="N2" s="53" t="s">
        <v>206</v>
      </c>
      <c r="O2" s="330" t="s">
        <v>507</v>
      </c>
      <c r="P2" s="315" t="s">
        <v>549</v>
      </c>
      <c r="Q2" s="61" t="s">
        <v>354</v>
      </c>
      <c r="R2" s="54" t="s">
        <v>207</v>
      </c>
      <c r="S2" s="322" t="s">
        <v>441</v>
      </c>
      <c r="T2" s="61" t="s">
        <v>456</v>
      </c>
      <c r="U2" s="58" t="s">
        <v>208</v>
      </c>
      <c r="V2" s="58" t="s">
        <v>209</v>
      </c>
      <c r="W2" s="318" t="s">
        <v>461</v>
      </c>
      <c r="X2" s="323" t="s">
        <v>457</v>
      </c>
      <c r="Y2" s="62" t="s">
        <v>525</v>
      </c>
      <c r="Z2" s="62" t="s">
        <v>210</v>
      </c>
      <c r="AA2" s="63" t="s">
        <v>211</v>
      </c>
      <c r="AB2" s="60" t="s">
        <v>403</v>
      </c>
      <c r="AC2" s="66" t="s">
        <v>212</v>
      </c>
      <c r="AD2" s="66" t="s">
        <v>195</v>
      </c>
      <c r="AE2" s="64" t="s">
        <v>402</v>
      </c>
      <c r="AF2" s="65" t="s">
        <v>404</v>
      </c>
      <c r="AG2" s="60" t="s">
        <v>213</v>
      </c>
      <c r="AH2" s="51" t="s">
        <v>214</v>
      </c>
      <c r="AI2" s="60" t="s">
        <v>215</v>
      </c>
      <c r="AJ2" s="60" t="s">
        <v>251</v>
      </c>
      <c r="AK2" s="51" t="s">
        <v>216</v>
      </c>
      <c r="AL2" s="67" t="s">
        <v>217</v>
      </c>
      <c r="AM2" s="51" t="s">
        <v>218</v>
      </c>
      <c r="AN2" s="68" t="s">
        <v>219</v>
      </c>
      <c r="AO2" s="68" t="s">
        <v>554</v>
      </c>
      <c r="AP2" s="69" t="s">
        <v>220</v>
      </c>
      <c r="AQ2" s="61" t="s">
        <v>221</v>
      </c>
      <c r="AR2" s="61" t="s">
        <v>222</v>
      </c>
      <c r="AS2" s="70" t="s">
        <v>223</v>
      </c>
      <c r="AT2" s="70" t="s">
        <v>224</v>
      </c>
      <c r="AU2" s="70" t="s">
        <v>225</v>
      </c>
      <c r="AV2" s="70" t="s">
        <v>226</v>
      </c>
      <c r="AW2" s="70" t="s">
        <v>227</v>
      </c>
      <c r="AX2" s="51" t="s">
        <v>228</v>
      </c>
      <c r="AY2" s="71" t="s">
        <v>229</v>
      </c>
      <c r="AZ2" s="236" t="s">
        <v>458</v>
      </c>
      <c r="BA2" s="72" t="s">
        <v>230</v>
      </c>
      <c r="BB2" s="73" t="s">
        <v>231</v>
      </c>
      <c r="BC2" s="74" t="s">
        <v>232</v>
      </c>
      <c r="BD2" s="51" t="s">
        <v>233</v>
      </c>
      <c r="BE2" s="51" t="s">
        <v>234</v>
      </c>
      <c r="BF2" s="56" t="s">
        <v>235</v>
      </c>
      <c r="BG2" s="57" t="s">
        <v>236</v>
      </c>
      <c r="BH2" s="264" t="s">
        <v>237</v>
      </c>
      <c r="BI2" s="57" t="s">
        <v>238</v>
      </c>
      <c r="BJ2" s="75" t="s">
        <v>239</v>
      </c>
      <c r="BK2" s="52" t="s">
        <v>240</v>
      </c>
      <c r="BL2" s="256" t="s">
        <v>412</v>
      </c>
      <c r="BM2" s="256" t="s">
        <v>413</v>
      </c>
      <c r="BN2" s="51" t="s">
        <v>241</v>
      </c>
      <c r="BO2" s="51" t="s">
        <v>242</v>
      </c>
      <c r="BP2" s="60" t="s">
        <v>252</v>
      </c>
      <c r="BQ2" s="51" t="s">
        <v>243</v>
      </c>
      <c r="BR2" s="321" t="s">
        <v>442</v>
      </c>
      <c r="BS2" s="55" t="s">
        <v>244</v>
      </c>
      <c r="BT2" s="55" t="s">
        <v>245</v>
      </c>
      <c r="BU2" s="60" t="s">
        <v>246</v>
      </c>
      <c r="BV2" s="51" t="s">
        <v>247</v>
      </c>
      <c r="BW2" s="51" t="s">
        <v>248</v>
      </c>
      <c r="BX2" s="51" t="s">
        <v>249</v>
      </c>
      <c r="BY2" s="70" t="s">
        <v>375</v>
      </c>
      <c r="BZ2" s="238" t="s">
        <v>424</v>
      </c>
      <c r="CA2" s="60" t="s">
        <v>194</v>
      </c>
      <c r="CB2" s="51" t="s">
        <v>405</v>
      </c>
      <c r="CC2" s="192" t="s">
        <v>341</v>
      </c>
    </row>
    <row r="3" spans="1:81" s="50" customFormat="1" ht="75.75" customHeight="1" x14ac:dyDescent="0.15">
      <c r="A3" s="76" t="s">
        <v>440</v>
      </c>
      <c r="B3" s="77"/>
      <c r="C3" s="76"/>
      <c r="D3" s="76"/>
      <c r="E3" s="78"/>
      <c r="F3" s="79" t="s">
        <v>514</v>
      </c>
      <c r="G3" s="80"/>
      <c r="H3" s="81"/>
      <c r="I3" s="82" t="s">
        <v>433</v>
      </c>
      <c r="J3" s="81" t="s">
        <v>257</v>
      </c>
      <c r="K3" s="83" t="s">
        <v>366</v>
      </c>
      <c r="L3" s="84" t="s">
        <v>353</v>
      </c>
      <c r="M3" s="80" t="s">
        <v>540</v>
      </c>
      <c r="N3" s="78" t="s">
        <v>270</v>
      </c>
      <c r="O3" s="79"/>
      <c r="P3" s="316" t="s">
        <v>591</v>
      </c>
      <c r="Q3" s="85"/>
      <c r="R3" s="79"/>
      <c r="S3" s="78"/>
      <c r="T3" s="85"/>
      <c r="U3" s="83" t="s">
        <v>366</v>
      </c>
      <c r="V3" s="83" t="s">
        <v>366</v>
      </c>
      <c r="W3" s="319" t="s">
        <v>515</v>
      </c>
      <c r="X3" s="324" t="s">
        <v>462</v>
      </c>
      <c r="Y3" s="86"/>
      <c r="Z3" s="86"/>
      <c r="AA3" s="87"/>
      <c r="AB3" s="80" t="s">
        <v>259</v>
      </c>
      <c r="AC3" s="90" t="s">
        <v>516</v>
      </c>
      <c r="AD3" s="90" t="s">
        <v>425</v>
      </c>
      <c r="AE3" s="88" t="s">
        <v>517</v>
      </c>
      <c r="AF3" s="89" t="s">
        <v>519</v>
      </c>
      <c r="AG3" s="80" t="s">
        <v>423</v>
      </c>
      <c r="AH3" s="76" t="s">
        <v>520</v>
      </c>
      <c r="AI3" s="80" t="s">
        <v>521</v>
      </c>
      <c r="AJ3" s="80" t="s">
        <v>401</v>
      </c>
      <c r="AK3" s="76" t="s">
        <v>264</v>
      </c>
      <c r="AL3" s="80" t="s">
        <v>523</v>
      </c>
      <c r="AM3" s="76" t="s">
        <v>421</v>
      </c>
      <c r="AN3" s="91" t="s">
        <v>400</v>
      </c>
      <c r="AO3" s="91" t="s">
        <v>591</v>
      </c>
      <c r="AP3" s="92" t="s">
        <v>410</v>
      </c>
      <c r="AQ3" s="85" t="s">
        <v>411</v>
      </c>
      <c r="AR3" s="85" t="s">
        <v>411</v>
      </c>
      <c r="AS3" s="76" t="s">
        <v>501</v>
      </c>
      <c r="AT3" s="76" t="s">
        <v>367</v>
      </c>
      <c r="AU3" s="76" t="s">
        <v>368</v>
      </c>
      <c r="AV3" s="76" t="s">
        <v>369</v>
      </c>
      <c r="AW3" s="76"/>
      <c r="AX3" s="76" t="s">
        <v>262</v>
      </c>
      <c r="AY3" s="93" t="s">
        <v>524</v>
      </c>
      <c r="AZ3" s="86" t="s">
        <v>263</v>
      </c>
      <c r="BA3" s="94"/>
      <c r="BB3" s="95" t="s">
        <v>370</v>
      </c>
      <c r="BC3" s="96" t="s">
        <v>271</v>
      </c>
      <c r="BD3" s="76" t="s">
        <v>371</v>
      </c>
      <c r="BE3" s="76" t="s">
        <v>362</v>
      </c>
      <c r="BF3" s="81" t="s">
        <v>432</v>
      </c>
      <c r="BG3" s="82" t="s">
        <v>430</v>
      </c>
      <c r="BH3" s="265" t="s">
        <v>430</v>
      </c>
      <c r="BI3" s="82" t="s">
        <v>431</v>
      </c>
      <c r="BJ3" s="97" t="s">
        <v>260</v>
      </c>
      <c r="BK3" s="77" t="s">
        <v>261</v>
      </c>
      <c r="BL3" s="77" t="s">
        <v>372</v>
      </c>
      <c r="BM3" s="77" t="s">
        <v>372</v>
      </c>
      <c r="BN3" s="76" t="s">
        <v>414</v>
      </c>
      <c r="BO3" s="76" t="s">
        <v>538</v>
      </c>
      <c r="BP3" s="80" t="s">
        <v>265</v>
      </c>
      <c r="BQ3" s="76" t="s">
        <v>266</v>
      </c>
      <c r="BR3" s="80" t="s">
        <v>373</v>
      </c>
      <c r="BS3" s="80" t="s">
        <v>374</v>
      </c>
      <c r="BT3" s="80"/>
      <c r="BU3" s="80" t="s">
        <v>267</v>
      </c>
      <c r="BV3" s="76"/>
      <c r="BW3" s="76"/>
      <c r="BX3" s="76"/>
      <c r="BY3" s="76" t="s">
        <v>268</v>
      </c>
      <c r="BZ3" s="86" t="s">
        <v>539</v>
      </c>
      <c r="CA3" s="80" t="s">
        <v>258</v>
      </c>
      <c r="CB3" s="76"/>
      <c r="CC3" s="76"/>
    </row>
    <row r="4" spans="1:81" s="16" customFormat="1" ht="14.25" thickBot="1" x14ac:dyDescent="0.2">
      <c r="A4" s="125" t="s">
        <v>377</v>
      </c>
      <c r="B4" s="101" t="s">
        <v>359</v>
      </c>
      <c r="C4" s="100" t="s">
        <v>256</v>
      </c>
      <c r="D4" s="100" t="s">
        <v>360</v>
      </c>
      <c r="E4" s="102" t="s">
        <v>255</v>
      </c>
      <c r="F4" s="103" t="s">
        <v>256</v>
      </c>
      <c r="G4" s="104" t="s">
        <v>256</v>
      </c>
      <c r="H4" s="105" t="s">
        <v>256</v>
      </c>
      <c r="I4" s="106" t="s">
        <v>256</v>
      </c>
      <c r="J4" s="105" t="s">
        <v>255</v>
      </c>
      <c r="K4" s="107" t="s">
        <v>256</v>
      </c>
      <c r="L4" s="108">
        <v>44652</v>
      </c>
      <c r="M4" s="109" t="s">
        <v>255</v>
      </c>
      <c r="N4" s="102" t="s">
        <v>255</v>
      </c>
      <c r="O4" s="103"/>
      <c r="P4" s="317"/>
      <c r="Q4" s="110" t="s">
        <v>360</v>
      </c>
      <c r="R4" s="103" t="s">
        <v>256</v>
      </c>
      <c r="S4" s="102" t="s">
        <v>255</v>
      </c>
      <c r="T4" s="110" t="s">
        <v>359</v>
      </c>
      <c r="U4" s="107" t="s">
        <v>256</v>
      </c>
      <c r="V4" s="107" t="s">
        <v>256</v>
      </c>
      <c r="W4" s="320" t="s">
        <v>426</v>
      </c>
      <c r="X4" s="325" t="s">
        <v>427</v>
      </c>
      <c r="Y4" s="111" t="s">
        <v>256</v>
      </c>
      <c r="Z4" s="111" t="s">
        <v>359</v>
      </c>
      <c r="AA4" s="112" t="s">
        <v>255</v>
      </c>
      <c r="AB4" s="109" t="s">
        <v>256</v>
      </c>
      <c r="AC4" s="115" t="s">
        <v>256</v>
      </c>
      <c r="AD4" s="115" t="s">
        <v>255</v>
      </c>
      <c r="AE4" s="113" t="s">
        <v>408</v>
      </c>
      <c r="AF4" s="114" t="s">
        <v>256</v>
      </c>
      <c r="AG4" s="109" t="s">
        <v>255</v>
      </c>
      <c r="AH4" s="100" t="s">
        <v>429</v>
      </c>
      <c r="AI4" s="109" t="s">
        <v>408</v>
      </c>
      <c r="AJ4" s="109" t="s">
        <v>255</v>
      </c>
      <c r="AK4" s="100" t="s">
        <v>360</v>
      </c>
      <c r="AL4" s="116" t="s">
        <v>408</v>
      </c>
      <c r="AM4" s="100" t="s">
        <v>429</v>
      </c>
      <c r="AN4" s="117" t="s">
        <v>429</v>
      </c>
      <c r="AO4" s="117"/>
      <c r="AP4" s="118" t="s">
        <v>408</v>
      </c>
      <c r="AQ4" s="110" t="s">
        <v>429</v>
      </c>
      <c r="AR4" s="110" t="s">
        <v>429</v>
      </c>
      <c r="AS4" s="119" t="s">
        <v>360</v>
      </c>
      <c r="AT4" s="119" t="s">
        <v>360</v>
      </c>
      <c r="AU4" s="119" t="s">
        <v>360</v>
      </c>
      <c r="AV4" s="119" t="s">
        <v>360</v>
      </c>
      <c r="AW4" s="119" t="s">
        <v>360</v>
      </c>
      <c r="AX4" s="100" t="s">
        <v>359</v>
      </c>
      <c r="AY4" s="120" t="s">
        <v>360</v>
      </c>
      <c r="AZ4" s="111" t="s">
        <v>359</v>
      </c>
      <c r="BA4" s="121" t="s">
        <v>359</v>
      </c>
      <c r="BB4" s="122" t="s">
        <v>255</v>
      </c>
      <c r="BC4" s="123" t="s">
        <v>256</v>
      </c>
      <c r="BD4" s="100" t="s">
        <v>359</v>
      </c>
      <c r="BE4" s="100" t="s">
        <v>361</v>
      </c>
      <c r="BF4" s="105" t="s">
        <v>256</v>
      </c>
      <c r="BG4" s="106" t="s">
        <v>256</v>
      </c>
      <c r="BH4" s="106" t="s">
        <v>256</v>
      </c>
      <c r="BI4" s="106" t="s">
        <v>255</v>
      </c>
      <c r="BJ4" s="124" t="s">
        <v>361</v>
      </c>
      <c r="BK4" s="101" t="s">
        <v>359</v>
      </c>
      <c r="BL4" s="101" t="s">
        <v>361</v>
      </c>
      <c r="BM4" s="101" t="s">
        <v>361</v>
      </c>
      <c r="BN4" s="100" t="s">
        <v>360</v>
      </c>
      <c r="BO4" s="100" t="s">
        <v>360</v>
      </c>
      <c r="BP4" s="109" t="s">
        <v>256</v>
      </c>
      <c r="BQ4" s="100" t="s">
        <v>360</v>
      </c>
      <c r="BR4" s="104" t="s">
        <v>256</v>
      </c>
      <c r="BS4" s="104" t="s">
        <v>360</v>
      </c>
      <c r="BT4" s="104" t="s">
        <v>360</v>
      </c>
      <c r="BU4" s="109" t="s">
        <v>256</v>
      </c>
      <c r="BV4" s="100" t="s">
        <v>360</v>
      </c>
      <c r="BW4" s="100" t="s">
        <v>359</v>
      </c>
      <c r="BX4" s="100" t="s">
        <v>359</v>
      </c>
      <c r="BY4" s="100" t="s">
        <v>359</v>
      </c>
      <c r="BZ4" s="126" t="s">
        <v>359</v>
      </c>
      <c r="CA4" s="109" t="s">
        <v>256</v>
      </c>
      <c r="CB4" s="100" t="s">
        <v>406</v>
      </c>
      <c r="CC4" s="193" t="s">
        <v>360</v>
      </c>
    </row>
    <row r="5" spans="1:81" s="16" customFormat="1" ht="14.25" thickTop="1" x14ac:dyDescent="0.15">
      <c r="A5" s="239" t="s">
        <v>596</v>
      </c>
      <c r="B5" s="240">
        <v>1234567</v>
      </c>
      <c r="C5" s="241"/>
      <c r="D5" s="241">
        <f>VLOOKUP(E5,リストマスタ!$C:$D,2,0)</f>
        <v>103020</v>
      </c>
      <c r="E5" s="302" t="s">
        <v>387</v>
      </c>
      <c r="F5" s="248"/>
      <c r="G5" s="241" t="s">
        <v>378</v>
      </c>
      <c r="H5" s="241" t="s">
        <v>379</v>
      </c>
      <c r="I5" s="241"/>
      <c r="J5" s="242">
        <v>1</v>
      </c>
      <c r="K5" s="303">
        <v>32964</v>
      </c>
      <c r="L5" s="243">
        <f t="shared" ref="L5" si="0">DATEDIF(K5,($L$4),"Y")</f>
        <v>32</v>
      </c>
      <c r="M5" s="299" t="s">
        <v>527</v>
      </c>
      <c r="N5" s="243" t="s">
        <v>477</v>
      </c>
      <c r="O5" s="243" t="s">
        <v>486</v>
      </c>
      <c r="P5" s="243"/>
      <c r="Q5" s="243" t="str">
        <f>IF(VLOOKUP(N5,IF(M5="フルタイム",リストマスタ!$L:$N,IF(M5="パートタイム",リストマスタ!$O:$Q)),3,0)="研究職","○","")</f>
        <v>○</v>
      </c>
      <c r="R5" s="244"/>
      <c r="S5" s="304" t="s">
        <v>498</v>
      </c>
      <c r="T5" s="244"/>
      <c r="U5" s="305">
        <v>44652</v>
      </c>
      <c r="V5" s="305">
        <v>45016</v>
      </c>
      <c r="W5" s="305" t="s">
        <v>499</v>
      </c>
      <c r="X5" s="305">
        <v>45382</v>
      </c>
      <c r="Y5" s="305"/>
      <c r="Z5" s="305"/>
      <c r="AA5" s="243" t="s">
        <v>407</v>
      </c>
      <c r="AB5" s="254" t="s">
        <v>500</v>
      </c>
      <c r="AC5" s="254"/>
      <c r="AD5" s="241"/>
      <c r="AE5" s="306" t="s">
        <v>518</v>
      </c>
      <c r="AF5" s="245">
        <v>7.5</v>
      </c>
      <c r="AG5" s="246">
        <v>5</v>
      </c>
      <c r="AH5" s="241">
        <f>IF(AND(ISNUMBER(AF5),ISNUMBER(AG5)),AF5*AG5,IF(AND(ISNUMBER(AF5),COUNTIF(AG5,"月*日")),ROUND(AF5*VALUE(SUBSTITUTE(SUBSTITUTE(AG5,"月",""),"日",""))*12/52,2),""))</f>
        <v>37.5</v>
      </c>
      <c r="AI5" s="307" t="s">
        <v>522</v>
      </c>
      <c r="AJ5" s="246" t="s">
        <v>0</v>
      </c>
      <c r="AK5" s="241">
        <f t="shared" ref="AK5" si="1">IF($AJ5="月、火、水、木、金",1,0)</f>
        <v>1</v>
      </c>
      <c r="AL5" s="241" t="s">
        <v>409</v>
      </c>
      <c r="AM5" s="241" t="str">
        <f>VLOOKUP(N5&amp;O5,IF(M5="フルタイム",リストマスタ!$F:$H,IF(M5="パートタイム",リストマスタ!$I:$K)),2,0)</f>
        <v>時給</v>
      </c>
      <c r="AN5" s="247">
        <f>VLOOKUP(N5&amp;O5,IF(M5="フルタイム",リストマスタ!$F:$H,IF(M5="パートタイム",リストマスタ!$I:$K)),3,0)</f>
        <v>1700</v>
      </c>
      <c r="AO5" s="247"/>
      <c r="AP5" s="308"/>
      <c r="AQ5" s="248" t="str">
        <f t="shared" ref="AQ5" si="2">IF(L5&gt;=75,"非加入",IF(M5="フルタイム","フルタイム",IF(AND(DATEDIF(U5,V5+1,"m")&gt;=2,AH5&gt;=30),"加入（主）",IF(AND(DATEDIF(U5,V5+1,"y")&gt;=1,AH5&gt;=20,AH5*52/12*AN5&gt;=88000),"加入（主）","非加入"))))</f>
        <v>加入（主）</v>
      </c>
      <c r="AR5" s="248" t="str">
        <f t="shared" ref="AR5" si="3">IF(M5="フルタイム","フルタイム",IF(AND(ISNUMBER(AH5),DATEDIF(U5,V5+1,"d")&gt;=31,AH5&gt;=20),"加入","非加入"))</f>
        <v>加入</v>
      </c>
      <c r="AS5" s="241" t="str">
        <f t="shared" ref="AS5" si="4">IF(OR(AQ5="フルタイム",AQ5="加入（主）",AQ5="加入（副）"),"有","―")</f>
        <v>有</v>
      </c>
      <c r="AT5" s="241" t="str">
        <f t="shared" ref="AT5" si="5">IF(AND(AS5="有",L5&gt;=40,L5&lt;65),"有","―")</f>
        <v>―</v>
      </c>
      <c r="AU5" s="241" t="str">
        <f t="shared" ref="AU5" si="6">IF(AND(AS5="有",L5&lt;70),"有","―")</f>
        <v>有</v>
      </c>
      <c r="AV5" s="241" t="str">
        <f t="shared" ref="AV5" si="7">IF(OR(AR5="フルタイム",AR5="加入",AR5="加入/合算対象有"),"有","―")</f>
        <v>有</v>
      </c>
      <c r="AW5" s="241" t="str">
        <f t="shared" ref="AW5" si="8">IF(COUNTA(AQ5:AR5)=2,"有","")</f>
        <v>有</v>
      </c>
      <c r="AX5" s="241">
        <v>10</v>
      </c>
      <c r="AY5" s="249" t="str">
        <f>IF(M5="臨時","4月1日",IF(AI5="シフト勤務",DATE(,MONTH(U5)+6,DAY(U5)),IF(M5="再雇用","6月1日","4月1日")))</f>
        <v>4月1日</v>
      </c>
      <c r="AZ5" s="305">
        <v>43739</v>
      </c>
      <c r="BA5" s="309"/>
      <c r="BB5" s="250" t="s">
        <v>364</v>
      </c>
      <c r="BC5" s="254" t="s">
        <v>380</v>
      </c>
      <c r="BD5" s="254" t="s">
        <v>363</v>
      </c>
      <c r="BE5" s="243"/>
      <c r="BF5" s="241" t="s">
        <v>381</v>
      </c>
      <c r="BG5" s="251"/>
      <c r="BH5" s="251"/>
      <c r="BI5" s="252"/>
      <c r="BJ5" s="253"/>
      <c r="BK5" s="240"/>
      <c r="BL5" s="240" t="s">
        <v>364</v>
      </c>
      <c r="BM5" s="240" t="s">
        <v>364</v>
      </c>
      <c r="BN5" s="241">
        <f t="shared" ref="BN5:BN11" si="9">COUNTIF($H:$H,H5)</f>
        <v>1</v>
      </c>
      <c r="BO5" s="241" t="str">
        <f t="shared" ref="BO5" si="10">IF(M5="フルタイム","フルタイム",IF(AG5="シフト勤務","2号通勤手当",IF(AND(M5="パートタイム",OR(N5="特命教授",N5="特命准教授",N5="法曹実務教員",N5="日本語補講講師")),"3号通勤手当",IF(AND(M5="パートタイム",N5="ﾘｻｰﾁｱｼｽﾀﾝﾄ"),"支給なし",IF(ISNUMBER(AG5),IF(AND(M5="パートタイム",AG5&gt;=4),"1号通勤手当","2号通勤手当"),IF(AND(M5="パートタイム",OR(AG5="4～5",AG5="5～6",AG5="月16日",AG5="月17日",AG5="月18日",AG5="月19日",AG5="月20日",AG5="月21日")),"1号通勤手当",IF(M5="パートタイム","2号通勤手当","判定エラー")))))))</f>
        <v>1号通勤手当</v>
      </c>
      <c r="BP5" s="241" t="s">
        <v>502</v>
      </c>
      <c r="BQ5" s="243" t="str">
        <f t="shared" ref="BQ5" si="11">IF(M5="臨時","","要")</f>
        <v>要</v>
      </c>
      <c r="BR5" s="241" t="s">
        <v>503</v>
      </c>
      <c r="BS5" s="241" t="s">
        <v>504</v>
      </c>
      <c r="BT5" s="241" t="s">
        <v>505</v>
      </c>
      <c r="BU5" s="310" t="s">
        <v>506</v>
      </c>
      <c r="BV5" s="241" t="str">
        <f t="shared" ref="BV5" si="12">BS5&amp;BT5&amp;BU5</f>
        <v>大阪市住吉区杉本３－３－１３８</v>
      </c>
      <c r="BW5" s="241"/>
      <c r="BX5" s="241"/>
      <c r="BY5" s="241"/>
      <c r="BZ5" s="311"/>
      <c r="CA5" s="241">
        <v>9999</v>
      </c>
      <c r="CB5" s="241"/>
      <c r="CC5" s="241">
        <f t="shared" ref="CC5" si="13">IF(U5=V5,6,IF(AF5="シフト勤務",5,IF(ISNUMBER(AF5),IF(OR(AJ5="シフト勤務",COUNTIF(AJ5,"週*日")=1,COUNTIF(AJ5,"月*日")=1),2,1),IF(OR(AJ5="シフト勤務",COUNTIF(AJ5,"週*日")=1,COUNTIF(AJ5,"月*日")=1),4,3))))</f>
        <v>1</v>
      </c>
    </row>
    <row r="6" spans="1:81" s="18" customFormat="1" ht="15" customHeight="1" x14ac:dyDescent="0.15">
      <c r="A6" s="192"/>
      <c r="B6" s="52"/>
      <c r="C6" s="192"/>
      <c r="D6" s="192" t="e">
        <f>VLOOKUP(E6,リストマスタ!$C:$D,2,0)</f>
        <v>#N/A</v>
      </c>
      <c r="E6" s="217"/>
      <c r="F6" s="217"/>
      <c r="G6" s="222"/>
      <c r="H6" s="228"/>
      <c r="I6" s="218"/>
      <c r="J6" s="218"/>
      <c r="K6" s="229"/>
      <c r="L6" s="220">
        <f t="shared" ref="L6:L11" si="14">DATEDIF(K6,($L$4),"Y")</f>
        <v>122</v>
      </c>
      <c r="M6" s="210"/>
      <c r="N6" s="313"/>
      <c r="O6" s="213"/>
      <c r="P6" s="213"/>
      <c r="Q6" s="212" t="e">
        <f>IF(VLOOKUP(N6,IF(M6="フルタイム",リストマスタ!$L:$N,IF(M6="パートタイム",リストマスタ!$O:$Q)),3,0)="研究職","○","")</f>
        <v>#N/A</v>
      </c>
      <c r="R6" s="217"/>
      <c r="S6" s="227"/>
      <c r="T6" s="98"/>
      <c r="U6" s="219"/>
      <c r="V6" s="219"/>
      <c r="W6" s="214"/>
      <c r="X6" s="219"/>
      <c r="Y6" s="214"/>
      <c r="Z6" s="214"/>
      <c r="AA6" s="98"/>
      <c r="AB6" s="98"/>
      <c r="AC6" s="227"/>
      <c r="AD6" s="38"/>
      <c r="AE6" s="234"/>
      <c r="AF6" s="230"/>
      <c r="AG6" s="221"/>
      <c r="AH6" s="211" t="str">
        <f t="shared" ref="AH6:AH11" si="15">IF(AND(ISNUMBER(AF6),ISNUMBER(AG6)),AF6*AG6,IF(AND(ISNUMBER(AF6),COUNTIF(AG6,"月*日")),ROUND(AF6*VALUE(SUBSTITUTE(SUBSTITUTE(AG6,"月",""),"日",""))*12/52,2),""))</f>
        <v/>
      </c>
      <c r="AI6" s="224"/>
      <c r="AJ6" s="224"/>
      <c r="AK6" s="192">
        <f t="shared" ref="AK6:AK11" si="16">IF($AJ6="月、火、水、木、金",1,0)</f>
        <v>0</v>
      </c>
      <c r="AL6" s="98"/>
      <c r="AM6" s="211" t="e">
        <f>VLOOKUP(N6&amp;O6,IF(M6="フルタイム",リストマスタ!$F:$H,IF(M6="パートタイム",リストマスタ!$I:$K)),2,0)</f>
        <v>#N/A</v>
      </c>
      <c r="AN6" s="99" t="e">
        <f>VLOOKUP(N6&amp;O6,IF(M6="フルタイム",リストマスタ!$F:$H,IF(M6="パートタイム",リストマスタ!$I:$K)),3,0)</f>
        <v>#N/A</v>
      </c>
      <c r="AO6" s="99"/>
      <c r="AP6" s="235"/>
      <c r="AQ6" s="215" t="str">
        <f t="shared" ref="AQ6:AQ11" si="17">IF(L6&gt;=75,"非加入",IF(M6="フルタイム","フルタイム",IF(AND(DATEDIF(U6,V6+1,"m")&gt;=2,AH6&gt;=30),"加入（主）",IF(AND(DATEDIF(U6,V6+1,"y")&gt;=1,AH6&gt;=20,AH6*52/12*AN6&gt;=88000),"加入（主）","非加入"))))</f>
        <v>非加入</v>
      </c>
      <c r="AR6" s="215" t="str">
        <f t="shared" ref="AR6:AR11" si="18">IF(M6="フルタイム","フルタイム",IF(AND(ISNUMBER(AH6),DATEDIF(U6,V6+1,"d")&gt;=31,AH6&gt;=20),"加入","非加入"))</f>
        <v>非加入</v>
      </c>
      <c r="AS6" s="211" t="str">
        <f t="shared" ref="AS6:AS11" si="19">IF(OR(AQ6="フルタイム",AQ6="加入（主）",AQ6="加入（副）"),"有","―")</f>
        <v>―</v>
      </c>
      <c r="AT6" s="211" t="str">
        <f t="shared" ref="AT6:AT11" si="20">IF(AND(AS6="有",L6&gt;=40,L6&lt;65),"有","―")</f>
        <v>―</v>
      </c>
      <c r="AU6" s="211" t="str">
        <f t="shared" ref="AU6:AU11" si="21">IF(AND(AS6="有",L6&lt;70),"有","―")</f>
        <v>―</v>
      </c>
      <c r="AV6" s="211" t="str">
        <f t="shared" ref="AV6:AV11" si="22">IF(OR(AR6="フルタイム",AR6="加入",AR6="加入/合算対象有"),"有","―")</f>
        <v>―</v>
      </c>
      <c r="AW6" s="192" t="str">
        <f t="shared" ref="AW6:AW11" si="23">IF(COUNTA(AQ6:AR6)=2,"有","")</f>
        <v>有</v>
      </c>
      <c r="AX6" s="192"/>
      <c r="AY6" s="216" t="str">
        <f t="shared" ref="AY6:AY11" si="24">IF(M6="臨時","4月1日",IF(AI6="シフト勤務",DATE(,MONTH(U6)+6,DAY(U6)),IF(M6="再雇用","6月1日","4月1日")))</f>
        <v>4月1日</v>
      </c>
      <c r="AZ6" s="229"/>
      <c r="BA6" s="237"/>
      <c r="BB6" s="223"/>
      <c r="BC6" s="231"/>
      <c r="BD6" s="192"/>
      <c r="BE6" s="192"/>
      <c r="BF6" s="192"/>
      <c r="BG6" s="192"/>
      <c r="BH6" s="232"/>
      <c r="BI6" s="192"/>
      <c r="BJ6" s="75"/>
      <c r="BK6" s="206"/>
      <c r="BL6" s="52"/>
      <c r="BM6" s="52"/>
      <c r="BN6" s="211">
        <f t="shared" si="9"/>
        <v>0</v>
      </c>
      <c r="BO6" s="211" t="str">
        <f t="shared" ref="BO6:BO11" si="25">IF(M6="フルタイム","フルタイム",IF(AG6="シフト勤務","2号通勤手当",IF(AND(M6="パートタイム",OR(N6="特命教授",N6="特命准教授",N6="法曹実務教員",N6="日本語補講講師")),"3号通勤手当",IF(AND(M6="パートタイム",N6="ﾘｻｰﾁｱｼｽﾀﾝﾄ"),"支給なし",IF(ISNUMBER(AG6),IF(AND(M6="パートタイム",AG6&gt;=4),"1号通勤手当","2号通勤手当"),IF(AND(M6="パートタイム",OR(AG6="4～5",AG6="5～6",AG6="月16日",AG6="月17日",AG6="月18日",AG6="月19日",AG6="月20日",AG6="月21日")),"1号通勤手当",IF(M6="パートタイム","2号通勤手当","判定エラー")))))))</f>
        <v>判定エラー</v>
      </c>
      <c r="BP6" s="224"/>
      <c r="BQ6" s="220" t="str">
        <f t="shared" ref="BQ6" si="26">IF(M6="臨時","","要")</f>
        <v>要</v>
      </c>
      <c r="BR6" s="222"/>
      <c r="BS6" s="222"/>
      <c r="BT6" s="222"/>
      <c r="BU6" s="225"/>
      <c r="BV6" s="222" t="str">
        <f t="shared" ref="BV6" si="27">BS6&amp;BT6&amp;BU6</f>
        <v/>
      </c>
      <c r="BW6" s="222"/>
      <c r="BX6" s="98"/>
      <c r="BY6" s="98"/>
      <c r="BZ6" s="226"/>
      <c r="CA6" s="192"/>
      <c r="CB6" s="211"/>
      <c r="CC6" s="211">
        <f t="shared" ref="CC6:CC11" si="28">IF(U6=V6,6,IF(AF6="シフト勤務",5,IF(ISNUMBER(AF6),IF(OR(AJ6="シフト勤務",COUNTIF(AJ6,"週*日")=1,COUNTIF(AJ6,"月*日")=1),2,1),IF(OR(AJ6="シフト勤務",COUNTIF(AJ6,"週*日")=1,COUNTIF(AJ6,"月*日")=1),4,3))))</f>
        <v>6</v>
      </c>
    </row>
    <row r="7" spans="1:81" s="18" customFormat="1" ht="15" customHeight="1" x14ac:dyDescent="0.15">
      <c r="A7" s="192"/>
      <c r="B7" s="52"/>
      <c r="C7" s="192"/>
      <c r="D7" s="192" t="e">
        <f>VLOOKUP(E7,リストマスタ!$C:$D,2,0)</f>
        <v>#N/A</v>
      </c>
      <c r="E7" s="217"/>
      <c r="F7" s="217"/>
      <c r="G7" s="222"/>
      <c r="H7" s="228"/>
      <c r="I7" s="218"/>
      <c r="J7" s="218"/>
      <c r="K7" s="229"/>
      <c r="L7" s="220">
        <f t="shared" ref="L7" si="29">DATEDIF(K7,($L$4),"Y")</f>
        <v>122</v>
      </c>
      <c r="M7" s="210"/>
      <c r="N7" s="213"/>
      <c r="O7" s="213"/>
      <c r="P7" s="213"/>
      <c r="Q7" s="212" t="e">
        <f>IF(VLOOKUP(N7,IF(M7="フルタイム",リストマスタ!$L:$N,IF(M7="パートタイム",リストマスタ!$O:$Q)),3,0)="研究職","○","")</f>
        <v>#N/A</v>
      </c>
      <c r="R7" s="217"/>
      <c r="S7" s="227"/>
      <c r="T7" s="98"/>
      <c r="U7" s="219"/>
      <c r="V7" s="219"/>
      <c r="W7" s="214"/>
      <c r="X7" s="219"/>
      <c r="Y7" s="214"/>
      <c r="Z7" s="214"/>
      <c r="AA7" s="98"/>
      <c r="AB7" s="98"/>
      <c r="AC7" s="227"/>
      <c r="AD7" s="38"/>
      <c r="AE7" s="234"/>
      <c r="AF7" s="230"/>
      <c r="AG7" s="221"/>
      <c r="AH7" s="211" t="str">
        <f t="shared" si="15"/>
        <v/>
      </c>
      <c r="AI7" s="224"/>
      <c r="AJ7" s="224"/>
      <c r="AK7" s="192">
        <f t="shared" si="16"/>
        <v>0</v>
      </c>
      <c r="AL7" s="98"/>
      <c r="AM7" s="211" t="e">
        <f>VLOOKUP(N7&amp;O7,IF(M7="フルタイム",リストマスタ!$F:$H,IF(M7="パートタイム",リストマスタ!$I:$K)),2,0)</f>
        <v>#N/A</v>
      </c>
      <c r="AN7" s="99" t="e">
        <f>VLOOKUP(N7&amp;O7,IF(M7="フルタイム",リストマスタ!$F:$H,IF(M7="パートタイム",リストマスタ!$I:$K)),3,0)</f>
        <v>#N/A</v>
      </c>
      <c r="AO7" s="99"/>
      <c r="AP7" s="235"/>
      <c r="AQ7" s="215" t="str">
        <f t="shared" si="17"/>
        <v>非加入</v>
      </c>
      <c r="AR7" s="215" t="str">
        <f t="shared" si="18"/>
        <v>非加入</v>
      </c>
      <c r="AS7" s="211" t="str">
        <f t="shared" si="19"/>
        <v>―</v>
      </c>
      <c r="AT7" s="211" t="str">
        <f t="shared" si="20"/>
        <v>―</v>
      </c>
      <c r="AU7" s="211" t="str">
        <f t="shared" si="21"/>
        <v>―</v>
      </c>
      <c r="AV7" s="211" t="str">
        <f t="shared" si="22"/>
        <v>―</v>
      </c>
      <c r="AW7" s="192" t="str">
        <f t="shared" si="23"/>
        <v>有</v>
      </c>
      <c r="AX7" s="192"/>
      <c r="AY7" s="216" t="str">
        <f t="shared" si="24"/>
        <v>4月1日</v>
      </c>
      <c r="AZ7" s="229"/>
      <c r="BA7" s="237"/>
      <c r="BB7" s="223"/>
      <c r="BC7" s="231"/>
      <c r="BD7" s="192"/>
      <c r="BE7" s="192"/>
      <c r="BF7" s="192"/>
      <c r="BG7" s="192"/>
      <c r="BH7" s="232"/>
      <c r="BI7" s="192"/>
      <c r="BJ7" s="75"/>
      <c r="BK7" s="206"/>
      <c r="BL7" s="52"/>
      <c r="BM7" s="52"/>
      <c r="BN7" s="211">
        <f t="shared" si="9"/>
        <v>0</v>
      </c>
      <c r="BO7" s="211" t="str">
        <f t="shared" si="25"/>
        <v>判定エラー</v>
      </c>
      <c r="BP7" s="224"/>
      <c r="BQ7" s="220" t="str">
        <f t="shared" ref="BQ7:BQ11" si="30">IF(M7="臨時","","要")</f>
        <v>要</v>
      </c>
      <c r="BR7" s="222"/>
      <c r="BS7" s="222"/>
      <c r="BT7" s="222"/>
      <c r="BU7" s="225"/>
      <c r="BV7" s="222" t="str">
        <f t="shared" ref="BV7:BV11" si="31">BS7&amp;BT7&amp;BU7</f>
        <v/>
      </c>
      <c r="BW7" s="222"/>
      <c r="BX7" s="98"/>
      <c r="BY7" s="98"/>
      <c r="BZ7" s="226"/>
      <c r="CA7" s="192"/>
      <c r="CB7" s="211"/>
      <c r="CC7" s="211">
        <f t="shared" si="28"/>
        <v>6</v>
      </c>
    </row>
    <row r="8" spans="1:81" s="18" customFormat="1" ht="15" customHeight="1" x14ac:dyDescent="0.15">
      <c r="A8" s="192"/>
      <c r="B8" s="52"/>
      <c r="C8" s="192"/>
      <c r="D8" s="192" t="e">
        <f>VLOOKUP(E8,リストマスタ!$C:$D,2,0)</f>
        <v>#N/A</v>
      </c>
      <c r="E8" s="217"/>
      <c r="F8" s="217"/>
      <c r="G8" s="222"/>
      <c r="H8" s="228"/>
      <c r="I8" s="218"/>
      <c r="J8" s="218"/>
      <c r="K8" s="229"/>
      <c r="L8" s="220">
        <f t="shared" si="14"/>
        <v>122</v>
      </c>
      <c r="M8" s="210"/>
      <c r="N8" s="213"/>
      <c r="O8" s="213"/>
      <c r="P8" s="213"/>
      <c r="Q8" s="212" t="e">
        <f>IF(VLOOKUP(N8,IF(M8="フルタイム",リストマスタ!$L:$N,IF(M8="パートタイム",リストマスタ!$O:$Q)),3,0)="研究職","○","")</f>
        <v>#N/A</v>
      </c>
      <c r="R8" s="217"/>
      <c r="S8" s="227"/>
      <c r="T8" s="98"/>
      <c r="U8" s="219"/>
      <c r="V8" s="219"/>
      <c r="W8" s="214"/>
      <c r="X8" s="219"/>
      <c r="Y8" s="214"/>
      <c r="Z8" s="214"/>
      <c r="AA8" s="98"/>
      <c r="AB8" s="98"/>
      <c r="AC8" s="227"/>
      <c r="AD8" s="38"/>
      <c r="AE8" s="234"/>
      <c r="AF8" s="230"/>
      <c r="AG8" s="221"/>
      <c r="AH8" s="211" t="str">
        <f t="shared" si="15"/>
        <v/>
      </c>
      <c r="AI8" s="224"/>
      <c r="AJ8" s="224"/>
      <c r="AK8" s="192">
        <f t="shared" si="16"/>
        <v>0</v>
      </c>
      <c r="AL8" s="98"/>
      <c r="AM8" s="211" t="e">
        <f>VLOOKUP(N8&amp;O8,IF(M8="フルタイム",リストマスタ!$F:$H,IF(M8="パートタイム",リストマスタ!$I:$K)),2,0)</f>
        <v>#N/A</v>
      </c>
      <c r="AN8" s="99" t="e">
        <f>VLOOKUP(N8&amp;O8,IF(M8="フルタイム",リストマスタ!$F:$H,IF(M8="パートタイム",リストマスタ!$I:$K)),3,0)</f>
        <v>#N/A</v>
      </c>
      <c r="AO8" s="99"/>
      <c r="AP8" s="235"/>
      <c r="AQ8" s="215" t="str">
        <f t="shared" si="17"/>
        <v>非加入</v>
      </c>
      <c r="AR8" s="215" t="str">
        <f t="shared" si="18"/>
        <v>非加入</v>
      </c>
      <c r="AS8" s="211" t="str">
        <f t="shared" si="19"/>
        <v>―</v>
      </c>
      <c r="AT8" s="211" t="str">
        <f t="shared" si="20"/>
        <v>―</v>
      </c>
      <c r="AU8" s="211" t="str">
        <f t="shared" si="21"/>
        <v>―</v>
      </c>
      <c r="AV8" s="211" t="str">
        <f t="shared" si="22"/>
        <v>―</v>
      </c>
      <c r="AW8" s="192" t="str">
        <f t="shared" si="23"/>
        <v>有</v>
      </c>
      <c r="AX8" s="192"/>
      <c r="AY8" s="216" t="str">
        <f t="shared" si="24"/>
        <v>4月1日</v>
      </c>
      <c r="AZ8" s="229"/>
      <c r="BA8" s="237"/>
      <c r="BB8" s="223"/>
      <c r="BC8" s="231"/>
      <c r="BD8" s="192"/>
      <c r="BE8" s="192"/>
      <c r="BF8" s="192"/>
      <c r="BG8" s="192"/>
      <c r="BH8" s="232"/>
      <c r="BI8" s="192"/>
      <c r="BJ8" s="75"/>
      <c r="BK8" s="206"/>
      <c r="BL8" s="52"/>
      <c r="BM8" s="52"/>
      <c r="BN8" s="211">
        <f t="shared" si="9"/>
        <v>0</v>
      </c>
      <c r="BO8" s="211" t="str">
        <f t="shared" si="25"/>
        <v>判定エラー</v>
      </c>
      <c r="BP8" s="224"/>
      <c r="BQ8" s="220" t="str">
        <f t="shared" si="30"/>
        <v>要</v>
      </c>
      <c r="BR8" s="222"/>
      <c r="BS8" s="222"/>
      <c r="BT8" s="222"/>
      <c r="BU8" s="225"/>
      <c r="BV8" s="222" t="str">
        <f t="shared" si="31"/>
        <v/>
      </c>
      <c r="BW8" s="222"/>
      <c r="BX8" s="98"/>
      <c r="BY8" s="98"/>
      <c r="BZ8" s="226"/>
      <c r="CA8" s="192"/>
      <c r="CB8" s="211"/>
      <c r="CC8" s="211">
        <f t="shared" si="28"/>
        <v>6</v>
      </c>
    </row>
    <row r="9" spans="1:81" s="18" customFormat="1" ht="15" customHeight="1" x14ac:dyDescent="0.15">
      <c r="A9" s="192"/>
      <c r="B9" s="52"/>
      <c r="C9" s="192"/>
      <c r="D9" s="192" t="e">
        <f>VLOOKUP(E9,リストマスタ!$C:$D,2,0)</f>
        <v>#N/A</v>
      </c>
      <c r="E9" s="217"/>
      <c r="F9" s="217"/>
      <c r="G9" s="222"/>
      <c r="H9" s="228"/>
      <c r="I9" s="218"/>
      <c r="J9" s="218"/>
      <c r="K9" s="229"/>
      <c r="L9" s="220">
        <f t="shared" si="14"/>
        <v>122</v>
      </c>
      <c r="M9" s="210"/>
      <c r="N9" s="213"/>
      <c r="O9" s="213"/>
      <c r="P9" s="213"/>
      <c r="Q9" s="212" t="e">
        <f>IF(VLOOKUP(N9,IF(M9="フルタイム",リストマスタ!$L:$N,IF(M9="パートタイム",リストマスタ!$O:$Q)),3,0)="研究職","○","")</f>
        <v>#N/A</v>
      </c>
      <c r="R9" s="217"/>
      <c r="S9" s="227"/>
      <c r="T9" s="98"/>
      <c r="U9" s="219"/>
      <c r="V9" s="219"/>
      <c r="W9" s="214"/>
      <c r="X9" s="219"/>
      <c r="Y9" s="214"/>
      <c r="Z9" s="214"/>
      <c r="AA9" s="98"/>
      <c r="AB9" s="98"/>
      <c r="AC9" s="227"/>
      <c r="AD9" s="38"/>
      <c r="AE9" s="234"/>
      <c r="AF9" s="230"/>
      <c r="AG9" s="221"/>
      <c r="AH9" s="211" t="str">
        <f t="shared" si="15"/>
        <v/>
      </c>
      <c r="AI9" s="224"/>
      <c r="AJ9" s="224"/>
      <c r="AK9" s="192">
        <f t="shared" si="16"/>
        <v>0</v>
      </c>
      <c r="AL9" s="98"/>
      <c r="AM9" s="211" t="e">
        <f>VLOOKUP(N9&amp;O9,IF(M9="フルタイム",リストマスタ!$F:$H,IF(M9="パートタイム",リストマスタ!$I:$K)),2,0)</f>
        <v>#N/A</v>
      </c>
      <c r="AN9" s="99" t="e">
        <f>VLOOKUP(N9&amp;O9,IF(M9="フルタイム",リストマスタ!$F:$H,IF(M9="パートタイム",リストマスタ!$I:$K)),3,0)</f>
        <v>#N/A</v>
      </c>
      <c r="AO9" s="99"/>
      <c r="AP9" s="235"/>
      <c r="AQ9" s="215" t="str">
        <f t="shared" si="17"/>
        <v>非加入</v>
      </c>
      <c r="AR9" s="215" t="str">
        <f t="shared" si="18"/>
        <v>非加入</v>
      </c>
      <c r="AS9" s="211" t="str">
        <f t="shared" si="19"/>
        <v>―</v>
      </c>
      <c r="AT9" s="211" t="str">
        <f t="shared" si="20"/>
        <v>―</v>
      </c>
      <c r="AU9" s="211" t="str">
        <f t="shared" si="21"/>
        <v>―</v>
      </c>
      <c r="AV9" s="211" t="str">
        <f t="shared" si="22"/>
        <v>―</v>
      </c>
      <c r="AW9" s="192" t="str">
        <f t="shared" si="23"/>
        <v>有</v>
      </c>
      <c r="AX9" s="192"/>
      <c r="AY9" s="216" t="str">
        <f t="shared" si="24"/>
        <v>4月1日</v>
      </c>
      <c r="AZ9" s="229"/>
      <c r="BA9" s="237"/>
      <c r="BB9" s="223"/>
      <c r="BC9" s="231"/>
      <c r="BD9" s="192"/>
      <c r="BE9" s="192"/>
      <c r="BF9" s="192"/>
      <c r="BG9" s="192"/>
      <c r="BH9" s="232"/>
      <c r="BI9" s="192"/>
      <c r="BJ9" s="75"/>
      <c r="BK9" s="206"/>
      <c r="BL9" s="52"/>
      <c r="BM9" s="52"/>
      <c r="BN9" s="211">
        <f t="shared" si="9"/>
        <v>0</v>
      </c>
      <c r="BO9" s="211" t="str">
        <f t="shared" si="25"/>
        <v>判定エラー</v>
      </c>
      <c r="BP9" s="224"/>
      <c r="BQ9" s="220" t="str">
        <f t="shared" si="30"/>
        <v>要</v>
      </c>
      <c r="BR9" s="222"/>
      <c r="BS9" s="222"/>
      <c r="BT9" s="222"/>
      <c r="BU9" s="225"/>
      <c r="BV9" s="222" t="str">
        <f t="shared" si="31"/>
        <v/>
      </c>
      <c r="BW9" s="222"/>
      <c r="BX9" s="98"/>
      <c r="BY9" s="98"/>
      <c r="BZ9" s="226"/>
      <c r="CA9" s="192"/>
      <c r="CB9" s="211"/>
      <c r="CC9" s="211">
        <f t="shared" si="28"/>
        <v>6</v>
      </c>
    </row>
    <row r="10" spans="1:81" s="18" customFormat="1" ht="15" customHeight="1" x14ac:dyDescent="0.15">
      <c r="A10" s="192"/>
      <c r="B10" s="52"/>
      <c r="C10" s="192"/>
      <c r="D10" s="192" t="e">
        <f>VLOOKUP(E10,リストマスタ!$C:$D,2,0)</f>
        <v>#N/A</v>
      </c>
      <c r="E10" s="217"/>
      <c r="F10" s="217"/>
      <c r="G10" s="222"/>
      <c r="H10" s="228"/>
      <c r="I10" s="218"/>
      <c r="J10" s="218"/>
      <c r="K10" s="229"/>
      <c r="L10" s="220">
        <f t="shared" si="14"/>
        <v>122</v>
      </c>
      <c r="M10" s="210"/>
      <c r="N10" s="213"/>
      <c r="O10" s="213"/>
      <c r="P10" s="213"/>
      <c r="Q10" s="212" t="e">
        <f>IF(VLOOKUP(N10,IF(M10="フルタイム",リストマスタ!$L:$N,IF(M10="パートタイム",リストマスタ!$O:$Q)),3,0)="研究職","○","")</f>
        <v>#N/A</v>
      </c>
      <c r="R10" s="217"/>
      <c r="S10" s="227"/>
      <c r="T10" s="98"/>
      <c r="U10" s="219"/>
      <c r="V10" s="219"/>
      <c r="W10" s="214"/>
      <c r="X10" s="219"/>
      <c r="Y10" s="214"/>
      <c r="Z10" s="214"/>
      <c r="AA10" s="98"/>
      <c r="AB10" s="98"/>
      <c r="AC10" s="227"/>
      <c r="AD10" s="38"/>
      <c r="AE10" s="234"/>
      <c r="AF10" s="230"/>
      <c r="AG10" s="221"/>
      <c r="AH10" s="211" t="str">
        <f t="shared" si="15"/>
        <v/>
      </c>
      <c r="AI10" s="224"/>
      <c r="AJ10" s="224"/>
      <c r="AK10" s="192">
        <f t="shared" si="16"/>
        <v>0</v>
      </c>
      <c r="AL10" s="98"/>
      <c r="AM10" s="211" t="e">
        <f>VLOOKUP(N10&amp;O10,IF(M10="フルタイム",リストマスタ!$F:$H,IF(M10="パートタイム",リストマスタ!$I:$K)),2,0)</f>
        <v>#N/A</v>
      </c>
      <c r="AN10" s="99" t="e">
        <f>VLOOKUP(N10&amp;O10,IF(M10="フルタイム",リストマスタ!$F:$H,IF(M10="パートタイム",リストマスタ!$I:$K)),3,0)</f>
        <v>#N/A</v>
      </c>
      <c r="AO10" s="99"/>
      <c r="AP10" s="235"/>
      <c r="AQ10" s="215" t="str">
        <f t="shared" si="17"/>
        <v>非加入</v>
      </c>
      <c r="AR10" s="215" t="str">
        <f t="shared" si="18"/>
        <v>非加入</v>
      </c>
      <c r="AS10" s="211" t="str">
        <f t="shared" si="19"/>
        <v>―</v>
      </c>
      <c r="AT10" s="211" t="str">
        <f t="shared" si="20"/>
        <v>―</v>
      </c>
      <c r="AU10" s="211" t="str">
        <f t="shared" si="21"/>
        <v>―</v>
      </c>
      <c r="AV10" s="211" t="str">
        <f t="shared" si="22"/>
        <v>―</v>
      </c>
      <c r="AW10" s="192" t="str">
        <f t="shared" si="23"/>
        <v>有</v>
      </c>
      <c r="AX10" s="192"/>
      <c r="AY10" s="216" t="str">
        <f t="shared" si="24"/>
        <v>4月1日</v>
      </c>
      <c r="AZ10" s="229"/>
      <c r="BA10" s="237"/>
      <c r="BB10" s="223"/>
      <c r="BC10" s="231"/>
      <c r="BD10" s="192"/>
      <c r="BE10" s="192"/>
      <c r="BF10" s="192"/>
      <c r="BG10" s="192"/>
      <c r="BH10" s="232"/>
      <c r="BI10" s="192"/>
      <c r="BJ10" s="75"/>
      <c r="BK10" s="206"/>
      <c r="BL10" s="52"/>
      <c r="BM10" s="52"/>
      <c r="BN10" s="211">
        <f t="shared" si="9"/>
        <v>0</v>
      </c>
      <c r="BO10" s="211" t="str">
        <f t="shared" si="25"/>
        <v>判定エラー</v>
      </c>
      <c r="BP10" s="224"/>
      <c r="BQ10" s="220" t="str">
        <f t="shared" si="30"/>
        <v>要</v>
      </c>
      <c r="BR10" s="222"/>
      <c r="BS10" s="222"/>
      <c r="BT10" s="222"/>
      <c r="BU10" s="225"/>
      <c r="BV10" s="222" t="str">
        <f t="shared" si="31"/>
        <v/>
      </c>
      <c r="BW10" s="222"/>
      <c r="BX10" s="98"/>
      <c r="BY10" s="98"/>
      <c r="BZ10" s="226"/>
      <c r="CA10" s="192"/>
      <c r="CB10" s="211"/>
      <c r="CC10" s="211">
        <f t="shared" si="28"/>
        <v>6</v>
      </c>
    </row>
    <row r="11" spans="1:81" s="18" customFormat="1" ht="15" customHeight="1" x14ac:dyDescent="0.15">
      <c r="A11" s="192"/>
      <c r="B11" s="52"/>
      <c r="C11" s="192"/>
      <c r="D11" s="192" t="e">
        <f>VLOOKUP(E11,リストマスタ!$C:$D,2,0)</f>
        <v>#N/A</v>
      </c>
      <c r="E11" s="217"/>
      <c r="F11" s="217"/>
      <c r="G11" s="222"/>
      <c r="H11" s="228"/>
      <c r="I11" s="218"/>
      <c r="J11" s="218"/>
      <c r="K11" s="229"/>
      <c r="L11" s="220">
        <f t="shared" si="14"/>
        <v>122</v>
      </c>
      <c r="M11" s="210"/>
      <c r="N11" s="213"/>
      <c r="O11" s="213"/>
      <c r="P11" s="213"/>
      <c r="Q11" s="212" t="e">
        <f>IF(VLOOKUP(N11,IF(M11="フルタイム",リストマスタ!$L:$N,IF(M11="パートタイム",リストマスタ!$O:$Q)),3,0)="研究職","○","")</f>
        <v>#N/A</v>
      </c>
      <c r="R11" s="217"/>
      <c r="S11" s="227"/>
      <c r="T11" s="98"/>
      <c r="U11" s="219"/>
      <c r="V11" s="219"/>
      <c r="W11" s="214"/>
      <c r="X11" s="219"/>
      <c r="Y11" s="214"/>
      <c r="Z11" s="214"/>
      <c r="AA11" s="98"/>
      <c r="AB11" s="98"/>
      <c r="AC11" s="227"/>
      <c r="AD11" s="38"/>
      <c r="AE11" s="234"/>
      <c r="AF11" s="230"/>
      <c r="AG11" s="221"/>
      <c r="AH11" s="211" t="str">
        <f t="shared" si="15"/>
        <v/>
      </c>
      <c r="AI11" s="224"/>
      <c r="AJ11" s="224"/>
      <c r="AK11" s="192">
        <f t="shared" si="16"/>
        <v>0</v>
      </c>
      <c r="AL11" s="98"/>
      <c r="AM11" s="211" t="e">
        <f>VLOOKUP(N11&amp;O11,IF(M11="フルタイム",リストマスタ!$F:$H,IF(M11="パートタイム",リストマスタ!$I:$K)),2,0)</f>
        <v>#N/A</v>
      </c>
      <c r="AN11" s="99" t="e">
        <f>VLOOKUP(N11&amp;O11,IF(M11="フルタイム",リストマスタ!$F:$H,IF(M11="パートタイム",リストマスタ!$I:$K)),3,0)</f>
        <v>#N/A</v>
      </c>
      <c r="AO11" s="99"/>
      <c r="AP11" s="235"/>
      <c r="AQ11" s="215" t="str">
        <f t="shared" si="17"/>
        <v>非加入</v>
      </c>
      <c r="AR11" s="215" t="str">
        <f t="shared" si="18"/>
        <v>非加入</v>
      </c>
      <c r="AS11" s="211" t="str">
        <f t="shared" si="19"/>
        <v>―</v>
      </c>
      <c r="AT11" s="211" t="str">
        <f t="shared" si="20"/>
        <v>―</v>
      </c>
      <c r="AU11" s="211" t="str">
        <f t="shared" si="21"/>
        <v>―</v>
      </c>
      <c r="AV11" s="211" t="str">
        <f t="shared" si="22"/>
        <v>―</v>
      </c>
      <c r="AW11" s="192" t="str">
        <f t="shared" si="23"/>
        <v>有</v>
      </c>
      <c r="AX11" s="192"/>
      <c r="AY11" s="216" t="str">
        <f t="shared" si="24"/>
        <v>4月1日</v>
      </c>
      <c r="AZ11" s="229"/>
      <c r="BA11" s="237"/>
      <c r="BB11" s="223"/>
      <c r="BC11" s="231"/>
      <c r="BD11" s="192"/>
      <c r="BE11" s="192"/>
      <c r="BF11" s="192"/>
      <c r="BG11" s="192"/>
      <c r="BH11" s="232"/>
      <c r="BI11" s="192"/>
      <c r="BJ11" s="75"/>
      <c r="BK11" s="206"/>
      <c r="BL11" s="52"/>
      <c r="BM11" s="52"/>
      <c r="BN11" s="211">
        <f t="shared" si="9"/>
        <v>0</v>
      </c>
      <c r="BO11" s="211" t="str">
        <f t="shared" si="25"/>
        <v>判定エラー</v>
      </c>
      <c r="BP11" s="224"/>
      <c r="BQ11" s="220" t="str">
        <f t="shared" si="30"/>
        <v>要</v>
      </c>
      <c r="BR11" s="222"/>
      <c r="BS11" s="222"/>
      <c r="BT11" s="222"/>
      <c r="BU11" s="225"/>
      <c r="BV11" s="222" t="str">
        <f t="shared" si="31"/>
        <v/>
      </c>
      <c r="BW11" s="222"/>
      <c r="BX11" s="98"/>
      <c r="BY11" s="98"/>
      <c r="BZ11" s="226"/>
      <c r="CA11" s="192"/>
      <c r="CB11" s="211"/>
      <c r="CC11" s="211">
        <f t="shared" si="28"/>
        <v>6</v>
      </c>
    </row>
    <row r="13" spans="1:81" ht="15" customHeight="1" x14ac:dyDescent="0.15">
      <c r="E13" s="53" t="s">
        <v>599</v>
      </c>
    </row>
    <row r="14" spans="1:81" ht="15" customHeight="1" x14ac:dyDescent="0.15">
      <c r="E14" s="312" t="s">
        <v>600</v>
      </c>
    </row>
  </sheetData>
  <autoFilter ref="A2:CC11" xr:uid="{B9ED2F2F-6B7F-4070-8908-9FFFE954F8E8}"/>
  <phoneticPr fontId="8"/>
  <conditionalFormatting sqref="S6">
    <cfRule type="containsText" dxfId="8" priority="365" operator="containsText" text="継続（変更あり）">
      <formula>NOT(ISERROR(SEARCH("継続（変更あり）",S6)))</formula>
    </cfRule>
    <cfRule type="containsText" dxfId="7" priority="366" operator="containsText" text="継続（変更あり）">
      <formula>NOT(ISERROR(SEARCH("継続（変更あり）",S6)))</formula>
    </cfRule>
  </conditionalFormatting>
  <conditionalFormatting sqref="S6">
    <cfRule type="expression" dxfId="6" priority="364">
      <formula>S6="退職"</formula>
    </cfRule>
  </conditionalFormatting>
  <conditionalFormatting sqref="S5">
    <cfRule type="containsText" dxfId="5" priority="188" operator="containsText" text="継続（変更あり）">
      <formula>NOT(ISERROR(SEARCH("継続（変更あり）",S5)))</formula>
    </cfRule>
    <cfRule type="containsText" dxfId="4" priority="189" operator="containsText" text="継続（変更あり）">
      <formula>NOT(ISERROR(SEARCH("継続（変更あり）",S5)))</formula>
    </cfRule>
  </conditionalFormatting>
  <conditionalFormatting sqref="S5">
    <cfRule type="expression" dxfId="3" priority="187">
      <formula>S5="退職"</formula>
    </cfRule>
  </conditionalFormatting>
  <conditionalFormatting sqref="S7:S11">
    <cfRule type="containsText" dxfId="2" priority="2" operator="containsText" text="継続（変更あり）">
      <formula>NOT(ISERROR(SEARCH("継続（変更あり）",S7)))</formula>
    </cfRule>
    <cfRule type="containsText" dxfId="1" priority="3" operator="containsText" text="継続（変更あり）">
      <formula>NOT(ISERROR(SEARCH("継続（変更あり）",S7)))</formula>
    </cfRule>
  </conditionalFormatting>
  <conditionalFormatting sqref="S7:S11">
    <cfRule type="expression" dxfId="0" priority="1">
      <formula>S7="退職"</formula>
    </cfRule>
  </conditionalFormatting>
  <dataValidations xWindow="1123" yWindow="150" count="35">
    <dataValidation imeMode="halfAlpha" allowBlank="1" showInputMessage="1" showErrorMessage="1" sqref="BR2 AZ2:BC2 L4 K2 AX2 U2:Z2 X5:Z11 U5:V11 K5:L11 AZ5:BA11 BR6:BR11" xr:uid="{00000000-0002-0000-0000-000001000000}"/>
    <dataValidation allowBlank="1" showErrorMessage="1" sqref="C3:F4 BO2:BO4 BP3:BP4 BR3:BR4 BT3:BT4 H3:K4 M3:P4 L3 BE2:BE4 BF3:BM4 B2:B4 BV3:CB4 AD3:BD4 R3:AB4 A1:CC1 CD1:XFD11 BU2:BU11 AK5:AK11 BQ2:BQ11 BN2:BN11 BS2:BS11 AH5:AH11 AC3:AC11 AY5:AY11 CC2:CC11" xr:uid="{00000000-0002-0000-0000-000004000000}"/>
    <dataValidation imeMode="halfKatakana" allowBlank="1" showInputMessage="1" showErrorMessage="1" sqref="H2 H5:H11" xr:uid="{00000000-0002-0000-0000-000005000000}"/>
    <dataValidation imeMode="off" allowBlank="1" showErrorMessage="1" promptTitle="週所定勤務時間" prompt="月〇日など計算できる場合は手入力（臨時雇用で1日、数日間のみの勤務の場合は記載不要）" sqref="AH2" xr:uid="{00000000-0002-0000-0000-000006000000}"/>
    <dataValidation imeMode="halfAlpha" allowBlank="1" showErrorMessage="1" prompt="男性：1_x000a_女性：2" sqref="J2" xr:uid="{00000000-0002-0000-0000-000007000000}"/>
    <dataValidation imeMode="halfAlpha" allowBlank="1" showErrorMessage="1" prompt="シフト勤務…採用日から半年後が付与日_x000a_それ以外…4/1_x000a_元本務教職員が定年退職後継続して雇用6/1_x000a_★臨時は年休がないのでみんな4/1" sqref="AY2" xr:uid="{00000000-0002-0000-0000-000008000000}"/>
    <dataValidation imeMode="on" allowBlank="1" showErrorMessage="1" prompt="【雇用調書の“業務内容”欄に「契約書に記載」と書かれている場合】_x000a_このセルに書かれている内容を入力し、契約書に反映させること_x000a_（臨時雇用は指示書きなくてもそのまま入力）" sqref="AC2" xr:uid="{00000000-0002-0000-0000-000009000000}"/>
    <dataValidation type="list" allowBlank="1" showInputMessage="1" showErrorMessage="1" sqref="AR5" xr:uid="{00000000-0002-0000-0000-000012000000}">
      <formula1>雇用保険区分</formula1>
    </dataValidation>
    <dataValidation type="list" allowBlank="1" showInputMessage="1" showErrorMessage="1" sqref="AQ5" xr:uid="{00000000-0002-0000-0000-000013000000}">
      <formula1>社会保険区分</formula1>
    </dataValidation>
    <dataValidation type="list" allowBlank="1" showInputMessage="1" sqref="AP5" xr:uid="{00000000-0002-0000-0000-000014000000}">
      <formula1>"（週30H未満）"</formula1>
    </dataValidation>
    <dataValidation type="list" allowBlank="1" showInputMessage="1" showErrorMessage="1" sqref="AG5:AG11" xr:uid="{00000000-0002-0000-0000-000002000000}">
      <formula1>勤務日数区分</formula1>
    </dataValidation>
    <dataValidation type="list" allowBlank="1" showInputMessage="1" sqref="AJ5:AJ11" xr:uid="{00000000-0002-0000-0000-000003000000}">
      <formula1>IF(AG5=1,週1日,IF(AG5=2,週2日,IF(AG5=3,週3日,IF(AG5=4,週4日,IF(AG5=5,週5日,IF(AG5=6,週6日,IF(OR(AG5="1～2",AG5="2～3",AG5="3～4",AG5="4～5",AG5="5～6"),シフト勤務,AG5)))))))</formula1>
    </dataValidation>
    <dataValidation type="list" allowBlank="1" showInputMessage="1" showErrorMessage="1" sqref="E5:E11" xr:uid="{00000000-0002-0000-0000-00000A000000}">
      <formula1>【所属区分】</formula1>
    </dataValidation>
    <dataValidation type="list" allowBlank="1" showInputMessage="1" showErrorMessage="1" sqref="M5:M11" xr:uid="{00000000-0002-0000-0000-00000B000000}">
      <formula1>教職員区分</formula1>
    </dataValidation>
    <dataValidation type="list" allowBlank="1" showInputMessage="1" showErrorMessage="1" sqref="AD5:AD11" xr:uid="{00000000-0002-0000-0000-00000D000000}">
      <formula1>"記載しない"</formula1>
    </dataValidation>
    <dataValidation type="list" allowBlank="1" showInputMessage="1" showErrorMessage="1" sqref="BI5:BI11" xr:uid="{00000000-0002-0000-0000-00000E000000}">
      <formula1>"有,無"</formula1>
    </dataValidation>
    <dataValidation type="list" allowBlank="1" sqref="BO5:BO11" xr:uid="{00000000-0002-0000-0000-00000F000000}">
      <formula1>通勤手当区分</formula1>
    </dataValidation>
    <dataValidation type="list" allowBlank="1" showErrorMessage="1" sqref="J5:J11" xr:uid="{00000000-0002-0000-0000-000010000000}">
      <formula1>"1,2"</formula1>
    </dataValidation>
    <dataValidation type="list" allowBlank="1" showErrorMessage="1" sqref="BL5:BM11" xr:uid="{00000000-0002-0000-0000-000011000000}">
      <formula1>"○,×"</formula1>
    </dataValidation>
    <dataValidation type="list" allowBlank="1" showErrorMessage="1" sqref="BE5:BE11" xr:uid="{00000000-0002-0000-0000-000015000000}">
      <formula1>"○,●,★"</formula1>
    </dataValidation>
    <dataValidation type="list" allowBlank="1" showInputMessage="1" showErrorMessage="1" sqref="BJ5:BJ11" xr:uid="{00000000-0002-0000-0000-000016000000}">
      <formula1>"1,2,3,4"</formula1>
    </dataValidation>
    <dataValidation type="list" allowBlank="1" showInputMessage="1" showErrorMessage="1" sqref="BB5:BB11" xr:uid="{00000000-0002-0000-0000-000018000000}">
      <formula1>"○,－"</formula1>
    </dataValidation>
    <dataValidation type="list" allowBlank="1" showInputMessage="1" sqref="BD5:BD11" xr:uid="{00000000-0002-0000-0000-000019000000}">
      <formula1>"①,①（時間シフト制）,①フルタイム,②,③,学部様式"</formula1>
    </dataValidation>
    <dataValidation type="list" allowBlank="1" showInputMessage="1" showErrorMessage="1" sqref="AA5:AA11" xr:uid="{00000000-0002-0000-0000-00001B000000}">
      <formula1>"杉本キャンパス,阿倍野キャンパス,あべのメディックス,その他大学施設,学外"</formula1>
    </dataValidation>
    <dataValidation type="list" allowBlank="1" showInputMessage="1" sqref="AM6:AM11" xr:uid="{00000000-0002-0000-0000-00001F000000}">
      <formula1>"年俸,月給,日給,時給,コマ"</formula1>
    </dataValidation>
    <dataValidation type="list" allowBlank="1" showInputMessage="1" sqref="AP6:AP11" xr:uid="{00000000-0002-0000-0000-000020000000}">
      <formula1>"【週30時間未満】"</formula1>
    </dataValidation>
    <dataValidation type="list" allowBlank="1" showInputMessage="1" sqref="AR6:AR11" xr:uid="{00000000-0002-0000-0000-000021000000}">
      <formula1>雇用保険区分</formula1>
    </dataValidation>
    <dataValidation type="list" allowBlank="1" showInputMessage="1" sqref="AQ6:AQ11" xr:uid="{00000000-0002-0000-0000-000022000000}">
      <formula1>社会保険区分</formula1>
    </dataValidation>
    <dataValidation type="list" imeMode="halfAlpha" allowBlank="1" showInputMessage="1" showErrorMessage="1" sqref="W5:W11" xr:uid="{00000000-0002-0000-0000-000023000000}">
      <formula1>"有,無"</formula1>
    </dataValidation>
    <dataValidation imeMode="halfAlpha" allowBlank="1" showErrorMessage="1" sqref="B5:D11" xr:uid="{00000000-0002-0000-0000-000025000000}"/>
    <dataValidation type="list" allowBlank="1" showInputMessage="1" sqref="S5:S11" xr:uid="{FA7CF8D9-1EA3-4F27-B5A6-E174B8E454C7}">
      <formula1>"新規,継続（変更あり）,継続（変更なし）,退職"</formula1>
    </dataValidation>
    <dataValidation type="list" allowBlank="1" showInputMessage="1" sqref="AL6:AL11" xr:uid="{4D596025-A88E-4331-AD49-9FF5CB99B5CA}">
      <formula1>"土、日、国民の祝日に関する法律に基づく休日、12月29日～1月3日,1週につき1日、4週につき4日の休日、国民の祝日に関する法律に基づく休日及び12月29日～1月3日,勤務日以外の平日、土、日、国民の祝日に関する法律に基づく休日、12月29日～1月3日,勤務日以外"</formula1>
    </dataValidation>
    <dataValidation type="list" allowBlank="1" showInputMessage="1" sqref="AE5:AE11" xr:uid="{21F30B77-C71B-4326-9B87-0385E232D92D}">
      <formula1>"裁量,シフト勤務"</formula1>
    </dataValidation>
    <dataValidation type="list" allowBlank="1" showInputMessage="1" sqref="AI5:AI11" xr:uid="{52D77FFC-E2E1-4365-A1A0-B115BF5A7673}">
      <formula1>"裁量,12:00～12:45,シフト勤務,なし"</formula1>
    </dataValidation>
    <dataValidation type="list" allowBlank="1" showInputMessage="1" sqref="N5:P11" xr:uid="{00000000-0002-0000-0000-00001A000000}">
      <formula1>INDIRECT(M5)</formula1>
    </dataValidation>
  </dataValidations>
  <printOptions horizontalCentered="1"/>
  <pageMargins left="0.11811023622047245" right="0.11811023622047245" top="0.74803149606299213" bottom="0.35433070866141736" header="0.31496062992125984" footer="0.31496062992125984"/>
  <pageSetup paperSize="9" scale="1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H58"/>
  <sheetViews>
    <sheetView zoomScale="85" zoomScaleNormal="85" workbookViewId="0">
      <pane xSplit="3" ySplit="5" topLeftCell="D6" activePane="bottomRight" state="frozen"/>
      <selection pane="topRight" activeCell="D1" sqref="D1"/>
      <selection pane="bottomLeft" activeCell="A6" sqref="A6"/>
      <selection pane="bottomRight" activeCell="E6" sqref="E6:W6"/>
    </sheetView>
  </sheetViews>
  <sheetFormatPr defaultRowHeight="13.5" x14ac:dyDescent="0.15"/>
  <cols>
    <col min="2" max="2" width="18.75" customWidth="1"/>
    <col min="3" max="3" width="12" customWidth="1"/>
    <col min="4" max="4" width="11.375" customWidth="1"/>
    <col min="5" max="5" width="15.5" customWidth="1"/>
    <col min="6" max="6" width="11.375" customWidth="1"/>
    <col min="7" max="7" width="15.5" customWidth="1"/>
    <col min="8" max="8" width="11.375" customWidth="1"/>
    <col min="9" max="9" width="15.5" customWidth="1"/>
    <col min="10" max="10" width="11.375" customWidth="1"/>
    <col min="11" max="11" width="15.5" customWidth="1"/>
    <col min="12" max="12" width="11.375" customWidth="1"/>
    <col min="13" max="13" width="15.5" customWidth="1"/>
    <col min="14" max="14" width="11.375" customWidth="1"/>
    <col min="15" max="15" width="15.5" customWidth="1"/>
    <col min="16" max="16" width="11.375" customWidth="1"/>
    <col min="17" max="17" width="15.5" customWidth="1"/>
    <col min="18" max="18" width="19.375" customWidth="1"/>
    <col min="19" max="19" width="17.875" bestFit="1" customWidth="1"/>
    <col min="20" max="20" width="13" bestFit="1" customWidth="1"/>
    <col min="21" max="22" width="13" style="279" customWidth="1"/>
    <col min="23" max="23" width="11.375" customWidth="1"/>
    <col min="24" max="24" width="15.5" customWidth="1"/>
    <col min="25" max="25" width="11.375" customWidth="1"/>
    <col min="26" max="26" width="15.5" customWidth="1"/>
    <col min="27" max="27" width="11.375" customWidth="1"/>
    <col min="28" max="28" width="15.5" customWidth="1"/>
    <col min="29" max="29" width="11.375" customWidth="1"/>
    <col min="30" max="30" width="15.5" customWidth="1"/>
    <col min="31" max="31" width="11.375" customWidth="1"/>
    <col min="32" max="32" width="15.5" customWidth="1"/>
    <col min="33" max="33" width="11.375" customWidth="1"/>
    <col min="34" max="34" width="15.5" customWidth="1"/>
    <col min="35" max="35" width="11.375" customWidth="1"/>
    <col min="36" max="36" width="15.5" customWidth="1"/>
    <col min="37" max="37" width="19.375" customWidth="1"/>
    <col min="38" max="38" width="17.875" bestFit="1" customWidth="1"/>
    <col min="39" max="39" width="13" bestFit="1" customWidth="1"/>
    <col min="40" max="41" width="13" style="279" customWidth="1"/>
    <col min="42" max="42" width="11.375" customWidth="1"/>
    <col min="43" max="43" width="15.5" customWidth="1"/>
    <col min="44" max="44" width="11.375" customWidth="1"/>
    <col min="45" max="45" width="15.5" customWidth="1"/>
    <col min="46" max="46" width="11.375" customWidth="1"/>
    <col min="47" max="47" width="15.5" customWidth="1"/>
    <col min="48" max="48" width="11.375" customWidth="1"/>
    <col min="49" max="49" width="15.5" customWidth="1"/>
    <col min="50" max="50" width="11.375" customWidth="1"/>
    <col min="51" max="51" width="15.5" customWidth="1"/>
    <col min="52" max="52" width="11.375" customWidth="1"/>
    <col min="53" max="53" width="15.5" customWidth="1"/>
    <col min="54" max="54" width="11.375" customWidth="1"/>
    <col min="55" max="55" width="15.5" customWidth="1"/>
    <col min="56" max="56" width="19.375" customWidth="1"/>
    <col min="57" max="57" width="17.875" bestFit="1" customWidth="1"/>
    <col min="58" max="58" width="13" bestFit="1" customWidth="1"/>
    <col min="59" max="60" width="13" customWidth="1"/>
  </cols>
  <sheetData>
    <row r="1" spans="1:60" s="33" customFormat="1" ht="33" customHeight="1" x14ac:dyDescent="0.15">
      <c r="A1" s="333" t="s">
        <v>269</v>
      </c>
      <c r="B1" s="333" t="s">
        <v>281</v>
      </c>
      <c r="C1" s="333" t="s">
        <v>282</v>
      </c>
      <c r="D1" s="331" t="s">
        <v>351</v>
      </c>
      <c r="E1" s="331"/>
      <c r="F1" s="331"/>
      <c r="G1" s="331"/>
      <c r="H1" s="331"/>
      <c r="I1" s="331"/>
      <c r="J1" s="331"/>
      <c r="K1" s="331"/>
      <c r="L1" s="331"/>
      <c r="M1" s="331"/>
      <c r="N1" s="331"/>
      <c r="O1" s="331"/>
      <c r="P1" s="331"/>
      <c r="Q1" s="331"/>
      <c r="R1" s="331"/>
      <c r="S1" s="331"/>
      <c r="T1" s="331"/>
      <c r="U1" s="331"/>
      <c r="V1" s="331"/>
      <c r="W1" s="331" t="s">
        <v>347</v>
      </c>
      <c r="X1" s="331"/>
      <c r="Y1" s="331"/>
      <c r="Z1" s="331"/>
      <c r="AA1" s="331"/>
      <c r="AB1" s="331"/>
      <c r="AC1" s="331"/>
      <c r="AD1" s="331"/>
      <c r="AE1" s="331"/>
      <c r="AF1" s="331"/>
      <c r="AG1" s="331"/>
      <c r="AH1" s="331"/>
      <c r="AI1" s="331"/>
      <c r="AJ1" s="331"/>
      <c r="AK1" s="331"/>
      <c r="AL1" s="331"/>
      <c r="AM1" s="331"/>
      <c r="AN1" s="331"/>
      <c r="AO1" s="331"/>
      <c r="AP1" s="331" t="s">
        <v>348</v>
      </c>
      <c r="AQ1" s="331"/>
      <c r="AR1" s="331"/>
      <c r="AS1" s="331"/>
      <c r="AT1" s="331"/>
      <c r="AU1" s="331"/>
      <c r="AV1" s="331"/>
      <c r="AW1" s="331"/>
      <c r="AX1" s="331"/>
      <c r="AY1" s="331"/>
      <c r="AZ1" s="331"/>
      <c r="BA1" s="331"/>
      <c r="BB1" s="331"/>
      <c r="BC1" s="331"/>
      <c r="BD1" s="331"/>
      <c r="BE1" s="331"/>
      <c r="BF1" s="331"/>
      <c r="BG1" s="331"/>
      <c r="BH1" s="331"/>
    </row>
    <row r="2" spans="1:60" s="33" customFormat="1" ht="15" customHeight="1" x14ac:dyDescent="0.15">
      <c r="A2" s="333"/>
      <c r="B2" s="333"/>
      <c r="C2" s="333"/>
      <c r="D2" s="331" t="s">
        <v>272</v>
      </c>
      <c r="E2" s="331"/>
      <c r="F2" s="331" t="s">
        <v>273</v>
      </c>
      <c r="G2" s="331"/>
      <c r="H2" s="331" t="s">
        <v>274</v>
      </c>
      <c r="I2" s="331"/>
      <c r="J2" s="331" t="s">
        <v>275</v>
      </c>
      <c r="K2" s="331"/>
      <c r="L2" s="331" t="s">
        <v>276</v>
      </c>
      <c r="M2" s="331"/>
      <c r="N2" s="331" t="s">
        <v>277</v>
      </c>
      <c r="O2" s="331"/>
      <c r="P2" s="331" t="s">
        <v>344</v>
      </c>
      <c r="Q2" s="331"/>
      <c r="R2" s="331"/>
      <c r="S2" s="331"/>
      <c r="T2" s="331" t="s">
        <v>345</v>
      </c>
      <c r="U2" s="331" t="s">
        <v>445</v>
      </c>
      <c r="V2" s="331"/>
      <c r="W2" s="331" t="s">
        <v>272</v>
      </c>
      <c r="X2" s="331"/>
      <c r="Y2" s="331" t="s">
        <v>273</v>
      </c>
      <c r="Z2" s="331"/>
      <c r="AA2" s="331" t="s">
        <v>274</v>
      </c>
      <c r="AB2" s="331"/>
      <c r="AC2" s="331" t="s">
        <v>275</v>
      </c>
      <c r="AD2" s="331"/>
      <c r="AE2" s="331" t="s">
        <v>276</v>
      </c>
      <c r="AF2" s="331"/>
      <c r="AG2" s="331" t="s">
        <v>277</v>
      </c>
      <c r="AH2" s="331"/>
      <c r="AI2" s="331" t="s">
        <v>344</v>
      </c>
      <c r="AJ2" s="331"/>
      <c r="AK2" s="331"/>
      <c r="AL2" s="331"/>
      <c r="AM2" s="331" t="s">
        <v>345</v>
      </c>
      <c r="AN2" s="331" t="s">
        <v>445</v>
      </c>
      <c r="AO2" s="331"/>
      <c r="AP2" s="331" t="s">
        <v>272</v>
      </c>
      <c r="AQ2" s="331"/>
      <c r="AR2" s="331" t="s">
        <v>273</v>
      </c>
      <c r="AS2" s="331"/>
      <c r="AT2" s="331" t="s">
        <v>274</v>
      </c>
      <c r="AU2" s="331"/>
      <c r="AV2" s="331" t="s">
        <v>275</v>
      </c>
      <c r="AW2" s="331"/>
      <c r="AX2" s="331" t="s">
        <v>276</v>
      </c>
      <c r="AY2" s="331"/>
      <c r="AZ2" s="331" t="s">
        <v>277</v>
      </c>
      <c r="BA2" s="331"/>
      <c r="BB2" s="331" t="s">
        <v>344</v>
      </c>
      <c r="BC2" s="331"/>
      <c r="BD2" s="331"/>
      <c r="BE2" s="331"/>
      <c r="BF2" s="331" t="s">
        <v>345</v>
      </c>
      <c r="BG2" s="331" t="s">
        <v>445</v>
      </c>
      <c r="BH2" s="331"/>
    </row>
    <row r="3" spans="1:60" s="33" customFormat="1" ht="15" customHeight="1" x14ac:dyDescent="0.15">
      <c r="A3" s="333"/>
      <c r="B3" s="333"/>
      <c r="C3" s="333"/>
      <c r="D3" s="255" t="s">
        <v>279</v>
      </c>
      <c r="E3" s="255" t="s">
        <v>280</v>
      </c>
      <c r="F3" s="255" t="s">
        <v>279</v>
      </c>
      <c r="G3" s="255" t="s">
        <v>280</v>
      </c>
      <c r="H3" s="255" t="s">
        <v>279</v>
      </c>
      <c r="I3" s="255" t="s">
        <v>280</v>
      </c>
      <c r="J3" s="255" t="s">
        <v>279</v>
      </c>
      <c r="K3" s="255" t="s">
        <v>280</v>
      </c>
      <c r="L3" s="255" t="s">
        <v>279</v>
      </c>
      <c r="M3" s="255" t="s">
        <v>280</v>
      </c>
      <c r="N3" s="255" t="s">
        <v>279</v>
      </c>
      <c r="O3" s="255" t="s">
        <v>280</v>
      </c>
      <c r="P3" s="255" t="s">
        <v>279</v>
      </c>
      <c r="Q3" s="255" t="s">
        <v>280</v>
      </c>
      <c r="R3" s="255" t="s">
        <v>342</v>
      </c>
      <c r="S3" s="255" t="s">
        <v>343</v>
      </c>
      <c r="T3" s="331"/>
      <c r="U3" s="271" t="s">
        <v>446</v>
      </c>
      <c r="V3" s="271" t="s">
        <v>447</v>
      </c>
      <c r="W3" s="197" t="s">
        <v>279</v>
      </c>
      <c r="X3" s="197" t="s">
        <v>280</v>
      </c>
      <c r="Y3" s="197" t="s">
        <v>279</v>
      </c>
      <c r="Z3" s="197" t="s">
        <v>280</v>
      </c>
      <c r="AA3" s="197" t="s">
        <v>279</v>
      </c>
      <c r="AB3" s="197" t="s">
        <v>280</v>
      </c>
      <c r="AC3" s="197" t="s">
        <v>279</v>
      </c>
      <c r="AD3" s="197" t="s">
        <v>280</v>
      </c>
      <c r="AE3" s="197" t="s">
        <v>279</v>
      </c>
      <c r="AF3" s="197" t="s">
        <v>280</v>
      </c>
      <c r="AG3" s="197" t="s">
        <v>279</v>
      </c>
      <c r="AH3" s="197" t="s">
        <v>280</v>
      </c>
      <c r="AI3" s="197" t="s">
        <v>279</v>
      </c>
      <c r="AJ3" s="197" t="s">
        <v>280</v>
      </c>
      <c r="AK3" s="197" t="s">
        <v>342</v>
      </c>
      <c r="AL3" s="197" t="s">
        <v>343</v>
      </c>
      <c r="AM3" s="331"/>
      <c r="AN3" s="271" t="s">
        <v>446</v>
      </c>
      <c r="AO3" s="271" t="s">
        <v>447</v>
      </c>
      <c r="AP3" s="197" t="s">
        <v>279</v>
      </c>
      <c r="AQ3" s="197" t="s">
        <v>280</v>
      </c>
      <c r="AR3" s="197" t="s">
        <v>279</v>
      </c>
      <c r="AS3" s="197" t="s">
        <v>280</v>
      </c>
      <c r="AT3" s="197" t="s">
        <v>279</v>
      </c>
      <c r="AU3" s="197" t="s">
        <v>280</v>
      </c>
      <c r="AV3" s="197" t="s">
        <v>279</v>
      </c>
      <c r="AW3" s="197" t="s">
        <v>280</v>
      </c>
      <c r="AX3" s="197" t="s">
        <v>279</v>
      </c>
      <c r="AY3" s="197" t="s">
        <v>280</v>
      </c>
      <c r="AZ3" s="197" t="s">
        <v>279</v>
      </c>
      <c r="BA3" s="197" t="s">
        <v>280</v>
      </c>
      <c r="BB3" s="197" t="s">
        <v>279</v>
      </c>
      <c r="BC3" s="197" t="s">
        <v>280</v>
      </c>
      <c r="BD3" s="197" t="s">
        <v>342</v>
      </c>
      <c r="BE3" s="197" t="s">
        <v>343</v>
      </c>
      <c r="BF3" s="331"/>
      <c r="BG3" s="271" t="s">
        <v>446</v>
      </c>
      <c r="BH3" s="271" t="s">
        <v>447</v>
      </c>
    </row>
    <row r="4" spans="1:60" s="196" customFormat="1" ht="32.25" thickBot="1" x14ac:dyDescent="0.2">
      <c r="A4" s="198"/>
      <c r="B4" s="198"/>
      <c r="C4" s="198"/>
      <c r="D4" s="199"/>
      <c r="E4" s="199"/>
      <c r="F4" s="199"/>
      <c r="G4" s="199"/>
      <c r="H4" s="199"/>
      <c r="I4" s="199"/>
      <c r="J4" s="199"/>
      <c r="K4" s="199"/>
      <c r="L4" s="199"/>
      <c r="M4" s="199"/>
      <c r="N4" s="199"/>
      <c r="O4" s="199"/>
      <c r="P4" s="199"/>
      <c r="Q4" s="199"/>
      <c r="R4" s="200" t="s">
        <v>350</v>
      </c>
      <c r="S4" s="200" t="s">
        <v>349</v>
      </c>
      <c r="T4" s="200" t="s">
        <v>346</v>
      </c>
      <c r="U4" s="200" t="s">
        <v>444</v>
      </c>
      <c r="V4" s="200" t="s">
        <v>444</v>
      </c>
      <c r="W4" s="199"/>
      <c r="X4" s="199"/>
      <c r="Y4" s="199"/>
      <c r="Z4" s="199"/>
      <c r="AA4" s="199"/>
      <c r="AB4" s="199"/>
      <c r="AC4" s="199"/>
      <c r="AD4" s="199"/>
      <c r="AE4" s="199"/>
      <c r="AF4" s="199"/>
      <c r="AG4" s="199"/>
      <c r="AH4" s="199"/>
      <c r="AI4" s="199"/>
      <c r="AJ4" s="199"/>
      <c r="AK4" s="200" t="s">
        <v>350</v>
      </c>
      <c r="AL4" s="200" t="s">
        <v>349</v>
      </c>
      <c r="AM4" s="200" t="s">
        <v>346</v>
      </c>
      <c r="AN4" s="200" t="s">
        <v>444</v>
      </c>
      <c r="AO4" s="200" t="s">
        <v>444</v>
      </c>
      <c r="AP4" s="199"/>
      <c r="AQ4" s="199"/>
      <c r="AR4" s="199"/>
      <c r="AS4" s="199"/>
      <c r="AT4" s="199"/>
      <c r="AU4" s="199"/>
      <c r="AV4" s="199"/>
      <c r="AW4" s="199"/>
      <c r="AX4" s="199"/>
      <c r="AY4" s="199"/>
      <c r="AZ4" s="199"/>
      <c r="BA4" s="199"/>
      <c r="BB4" s="199"/>
      <c r="BC4" s="199"/>
      <c r="BD4" s="200" t="s">
        <v>350</v>
      </c>
      <c r="BE4" s="200" t="s">
        <v>349</v>
      </c>
      <c r="BF4" s="200" t="s">
        <v>346</v>
      </c>
      <c r="BG4" s="200" t="s">
        <v>444</v>
      </c>
      <c r="BH4" s="200" t="s">
        <v>444</v>
      </c>
    </row>
    <row r="5" spans="1:60" ht="14.25" customHeight="1" thickTop="1" x14ac:dyDescent="0.15">
      <c r="A5" s="266" t="s">
        <v>439</v>
      </c>
      <c r="B5" s="266" t="s">
        <v>526</v>
      </c>
      <c r="C5" s="266" t="s">
        <v>378</v>
      </c>
      <c r="D5" s="267">
        <v>11111</v>
      </c>
      <c r="E5" s="267" t="s">
        <v>437</v>
      </c>
      <c r="F5" s="267">
        <v>22222</v>
      </c>
      <c r="G5" s="267" t="s">
        <v>437</v>
      </c>
      <c r="H5" s="267">
        <v>33333</v>
      </c>
      <c r="I5" s="267" t="s">
        <v>434</v>
      </c>
      <c r="J5" s="267">
        <v>44444</v>
      </c>
      <c r="K5" s="267" t="s">
        <v>435</v>
      </c>
      <c r="L5" s="267">
        <v>55555</v>
      </c>
      <c r="M5" s="267" t="s">
        <v>436</v>
      </c>
      <c r="N5" s="267">
        <v>55555</v>
      </c>
      <c r="O5" s="267" t="s">
        <v>436</v>
      </c>
      <c r="P5" s="267">
        <v>66666</v>
      </c>
      <c r="Q5" s="267" t="s">
        <v>437</v>
      </c>
      <c r="R5" s="268" t="s">
        <v>428</v>
      </c>
      <c r="S5" s="269" t="s">
        <v>438</v>
      </c>
      <c r="T5" s="270">
        <v>100000</v>
      </c>
      <c r="U5" s="277">
        <v>43922</v>
      </c>
      <c r="V5" s="277">
        <v>44104</v>
      </c>
      <c r="W5" s="267"/>
      <c r="X5" s="267"/>
      <c r="Y5" s="267"/>
      <c r="Z5" s="267"/>
      <c r="AA5" s="267"/>
      <c r="AB5" s="267"/>
      <c r="AC5" s="267"/>
      <c r="AD5" s="267"/>
      <c r="AE5" s="267"/>
      <c r="AF5" s="267"/>
      <c r="AG5" s="267"/>
      <c r="AH5" s="267"/>
      <c r="AI5" s="267"/>
      <c r="AJ5" s="267"/>
      <c r="AK5" s="268"/>
      <c r="AL5" s="269"/>
      <c r="AM5" s="270"/>
      <c r="AN5" s="277"/>
      <c r="AO5" s="277"/>
      <c r="AP5" s="267"/>
      <c r="AQ5" s="267"/>
      <c r="AR5" s="267"/>
      <c r="AS5" s="267"/>
      <c r="AT5" s="267"/>
      <c r="AU5" s="267"/>
      <c r="AV5" s="267"/>
      <c r="AW5" s="267"/>
      <c r="AX5" s="267"/>
      <c r="AY5" s="267"/>
      <c r="AZ5" s="267"/>
      <c r="BA5" s="267"/>
      <c r="BB5" s="267"/>
      <c r="BC5" s="267"/>
      <c r="BD5" s="268"/>
      <c r="BE5" s="269"/>
      <c r="BF5" s="270"/>
      <c r="BG5" s="277"/>
      <c r="BH5" s="277"/>
    </row>
    <row r="6" spans="1:60" ht="14.25" customHeight="1" x14ac:dyDescent="0.15">
      <c r="A6" s="21">
        <v>1</v>
      </c>
      <c r="B6" s="39" t="e">
        <f>IF(VLOOKUP(A6,リスト!$A:$BB,54,0)="○","（入力不要）",VLOOKUP(A6,リスト!$A:$E,5,0))</f>
        <v>#N/A</v>
      </c>
      <c r="C6" s="39" t="e">
        <f>IF(VLOOKUP(A6,リスト!$A:$BB,54,0)="○","",VLOOKUP(A6,リスト!$A:$G,7,0))</f>
        <v>#N/A</v>
      </c>
      <c r="D6" s="201"/>
      <c r="E6" s="201"/>
      <c r="F6" s="201"/>
      <c r="G6" s="201"/>
      <c r="H6" s="201"/>
      <c r="I6" s="201"/>
      <c r="J6" s="201"/>
      <c r="K6" s="201"/>
      <c r="L6" s="201"/>
      <c r="M6" s="201"/>
      <c r="N6" s="201"/>
      <c r="O6" s="201"/>
      <c r="P6" s="201"/>
      <c r="Q6" s="201"/>
      <c r="R6" s="202"/>
      <c r="S6" s="202"/>
      <c r="T6" s="204"/>
      <c r="U6" s="278"/>
      <c r="V6" s="278"/>
      <c r="W6" s="201"/>
      <c r="X6" s="201"/>
      <c r="Y6" s="201"/>
      <c r="Z6" s="201"/>
      <c r="AA6" s="201"/>
      <c r="AB6" s="201"/>
      <c r="AC6" s="201"/>
      <c r="AD6" s="201"/>
      <c r="AE6" s="201"/>
      <c r="AF6" s="201"/>
      <c r="AG6" s="201"/>
      <c r="AH6" s="201"/>
      <c r="AI6" s="201"/>
      <c r="AJ6" s="201"/>
      <c r="AK6" s="202"/>
      <c r="AL6" s="202"/>
      <c r="AM6" s="204"/>
      <c r="AN6" s="278"/>
      <c r="AO6" s="278"/>
      <c r="AP6" s="201"/>
      <c r="AQ6" s="201"/>
      <c r="AR6" s="201"/>
      <c r="AS6" s="201"/>
      <c r="AT6" s="201"/>
      <c r="AU6" s="201"/>
      <c r="AV6" s="201"/>
      <c r="AW6" s="201"/>
      <c r="AX6" s="201"/>
      <c r="AY6" s="201"/>
      <c r="AZ6" s="201"/>
      <c r="BA6" s="201"/>
      <c r="BB6" s="201"/>
      <c r="BC6" s="201"/>
      <c r="BD6" s="202"/>
      <c r="BE6" s="202"/>
      <c r="BF6" s="204"/>
      <c r="BG6" s="278"/>
      <c r="BH6" s="278"/>
    </row>
    <row r="7" spans="1:60" ht="14.25" customHeight="1" x14ac:dyDescent="0.15">
      <c r="A7" s="21">
        <v>2</v>
      </c>
      <c r="B7" s="39" t="e">
        <f>IF(VLOOKUP(A7,リスト!$A:$BB,54,0)="○","（入力不要）",VLOOKUP(A7,リスト!$A:$E,5,0))</f>
        <v>#N/A</v>
      </c>
      <c r="C7" s="39" t="e">
        <f>IF(VLOOKUP(A7,リスト!$A:$BB,54,0)="○","",VLOOKUP(A7,リスト!$A:$G,7,0))</f>
        <v>#N/A</v>
      </c>
      <c r="D7" s="201"/>
      <c r="E7" s="201"/>
      <c r="F7" s="201"/>
      <c r="G7" s="201"/>
      <c r="H7" s="201"/>
      <c r="I7" s="201"/>
      <c r="J7" s="201"/>
      <c r="K7" s="201"/>
      <c r="L7" s="201"/>
      <c r="M7" s="201"/>
      <c r="N7" s="201"/>
      <c r="O7" s="201"/>
      <c r="P7" s="201"/>
      <c r="Q7" s="201"/>
      <c r="R7" s="202"/>
      <c r="S7" s="202"/>
      <c r="T7" s="204"/>
      <c r="U7" s="278"/>
      <c r="V7" s="278"/>
      <c r="W7" s="201"/>
      <c r="X7" s="201"/>
      <c r="Y7" s="201"/>
      <c r="Z7" s="201"/>
      <c r="AA7" s="201"/>
      <c r="AB7" s="201"/>
      <c r="AC7" s="201"/>
      <c r="AD7" s="201"/>
      <c r="AE7" s="201"/>
      <c r="AF7" s="201"/>
      <c r="AG7" s="201"/>
      <c r="AH7" s="201"/>
      <c r="AI7" s="201"/>
      <c r="AJ7" s="201"/>
      <c r="AK7" s="202"/>
      <c r="AL7" s="202"/>
      <c r="AM7" s="204"/>
      <c r="AN7" s="278"/>
      <c r="AO7" s="278"/>
      <c r="AP7" s="201"/>
      <c r="AQ7" s="201"/>
      <c r="AR7" s="201"/>
      <c r="AS7" s="201"/>
      <c r="AT7" s="201"/>
      <c r="AU7" s="201"/>
      <c r="AV7" s="201"/>
      <c r="AW7" s="201"/>
      <c r="AX7" s="201"/>
      <c r="AY7" s="201"/>
      <c r="AZ7" s="201"/>
      <c r="BA7" s="201"/>
      <c r="BB7" s="201"/>
      <c r="BC7" s="201"/>
      <c r="BD7" s="202"/>
      <c r="BE7" s="202"/>
      <c r="BF7" s="204"/>
      <c r="BG7" s="278"/>
      <c r="BH7" s="278"/>
    </row>
    <row r="8" spans="1:60" ht="14.25" customHeight="1" x14ac:dyDescent="0.15">
      <c r="A8" s="21">
        <v>3</v>
      </c>
      <c r="B8" s="39" t="e">
        <f>IF(VLOOKUP(A8,リスト!$A:$BB,54,0)="○","（入力不要）",VLOOKUP(A8,リスト!$A:$E,5,0))</f>
        <v>#N/A</v>
      </c>
      <c r="C8" s="39" t="e">
        <f>IF(VLOOKUP(A8,リスト!$A:$BB,54,0)="○","",VLOOKUP(A8,リスト!$A:$G,7,0))</f>
        <v>#N/A</v>
      </c>
      <c r="D8" s="201"/>
      <c r="E8" s="201"/>
      <c r="F8" s="201"/>
      <c r="G8" s="201"/>
      <c r="H8" s="201"/>
      <c r="I8" s="201"/>
      <c r="J8" s="201"/>
      <c r="K8" s="201"/>
      <c r="L8" s="201"/>
      <c r="M8" s="201"/>
      <c r="N8" s="201"/>
      <c r="O8" s="201"/>
      <c r="P8" s="201"/>
      <c r="Q8" s="201"/>
      <c r="R8" s="202"/>
      <c r="S8" s="202"/>
      <c r="T8" s="204"/>
      <c r="U8" s="278"/>
      <c r="V8" s="278"/>
      <c r="W8" s="201"/>
      <c r="X8" s="201"/>
      <c r="Y8" s="201"/>
      <c r="Z8" s="201"/>
      <c r="AA8" s="201"/>
      <c r="AB8" s="201"/>
      <c r="AC8" s="201"/>
      <c r="AD8" s="201"/>
      <c r="AE8" s="201"/>
      <c r="AF8" s="201"/>
      <c r="AG8" s="201"/>
      <c r="AH8" s="201"/>
      <c r="AI8" s="201"/>
      <c r="AJ8" s="201"/>
      <c r="AK8" s="202"/>
      <c r="AL8" s="202"/>
      <c r="AM8" s="204"/>
      <c r="AN8" s="278"/>
      <c r="AO8" s="278"/>
      <c r="AP8" s="201"/>
      <c r="AQ8" s="201"/>
      <c r="AR8" s="201"/>
      <c r="AS8" s="201"/>
      <c r="AT8" s="201"/>
      <c r="AU8" s="201"/>
      <c r="AV8" s="201"/>
      <c r="AW8" s="201"/>
      <c r="AX8" s="201"/>
      <c r="AY8" s="201"/>
      <c r="AZ8" s="201"/>
      <c r="BA8" s="201"/>
      <c r="BB8" s="201"/>
      <c r="BC8" s="201"/>
      <c r="BD8" s="202"/>
      <c r="BE8" s="202"/>
      <c r="BF8" s="204"/>
      <c r="BG8" s="278"/>
      <c r="BH8" s="278"/>
    </row>
    <row r="9" spans="1:60" ht="14.25" customHeight="1" x14ac:dyDescent="0.15">
      <c r="A9" s="21">
        <v>4</v>
      </c>
      <c r="B9" s="39" t="e">
        <f>IF(VLOOKUP(A9,リスト!$A:$BB,54,0)="○","（入力不要）",VLOOKUP(A9,リスト!$A:$E,5,0))</f>
        <v>#N/A</v>
      </c>
      <c r="C9" s="39" t="e">
        <f>IF(VLOOKUP(A9,リスト!$A:$BB,54,0)="○","",VLOOKUP(A9,リスト!$A:$G,7,0))</f>
        <v>#N/A</v>
      </c>
      <c r="D9" s="201"/>
      <c r="E9" s="201"/>
      <c r="F9" s="201"/>
      <c r="G9" s="201"/>
      <c r="H9" s="201"/>
      <c r="I9" s="201"/>
      <c r="J9" s="201"/>
      <c r="K9" s="201"/>
      <c r="L9" s="201"/>
      <c r="M9" s="201"/>
      <c r="N9" s="201"/>
      <c r="O9" s="201"/>
      <c r="P9" s="201"/>
      <c r="Q9" s="201"/>
      <c r="R9" s="202"/>
      <c r="S9" s="202"/>
      <c r="T9" s="204"/>
      <c r="U9" s="278"/>
      <c r="V9" s="278"/>
      <c r="W9" s="201"/>
      <c r="X9" s="201"/>
      <c r="Y9" s="201"/>
      <c r="Z9" s="201"/>
      <c r="AA9" s="201"/>
      <c r="AB9" s="201"/>
      <c r="AC9" s="201"/>
      <c r="AD9" s="201"/>
      <c r="AE9" s="201"/>
      <c r="AF9" s="201"/>
      <c r="AG9" s="201"/>
      <c r="AH9" s="201"/>
      <c r="AI9" s="201"/>
      <c r="AJ9" s="201"/>
      <c r="AK9" s="202"/>
      <c r="AL9" s="202"/>
      <c r="AM9" s="204"/>
      <c r="AN9" s="278"/>
      <c r="AO9" s="278"/>
      <c r="AP9" s="201"/>
      <c r="AQ9" s="201"/>
      <c r="AR9" s="201"/>
      <c r="AS9" s="201"/>
      <c r="AT9" s="201"/>
      <c r="AU9" s="201"/>
      <c r="AV9" s="201"/>
      <c r="AW9" s="201"/>
      <c r="AX9" s="201"/>
      <c r="AY9" s="201"/>
      <c r="AZ9" s="201"/>
      <c r="BA9" s="201"/>
      <c r="BB9" s="201"/>
      <c r="BC9" s="201"/>
      <c r="BD9" s="202"/>
      <c r="BE9" s="202"/>
      <c r="BF9" s="204"/>
      <c r="BG9" s="278"/>
      <c r="BH9" s="278"/>
    </row>
    <row r="10" spans="1:60" ht="14.25" customHeight="1" x14ac:dyDescent="0.15">
      <c r="A10" s="21">
        <v>5</v>
      </c>
      <c r="B10" s="39" t="e">
        <f>IF(VLOOKUP(A10,リスト!$A:$BB,54,0)="○","（入力不要）",VLOOKUP(A10,リスト!$A:$E,5,0))</f>
        <v>#N/A</v>
      </c>
      <c r="C10" s="39" t="e">
        <f>IF(VLOOKUP(A10,リスト!$A:$BB,54,0)="○","",VLOOKUP(A10,リスト!$A:$G,7,0))</f>
        <v>#N/A</v>
      </c>
      <c r="D10" s="201"/>
      <c r="E10" s="201"/>
      <c r="F10" s="201"/>
      <c r="G10" s="201"/>
      <c r="H10" s="201"/>
      <c r="I10" s="201"/>
      <c r="J10" s="201"/>
      <c r="K10" s="201"/>
      <c r="L10" s="201"/>
      <c r="M10" s="201"/>
      <c r="N10" s="201"/>
      <c r="O10" s="201"/>
      <c r="P10" s="201"/>
      <c r="Q10" s="201"/>
      <c r="R10" s="203"/>
      <c r="S10" s="202"/>
      <c r="T10" s="204"/>
      <c r="U10" s="278"/>
      <c r="V10" s="278"/>
      <c r="W10" s="201"/>
      <c r="X10" s="201"/>
      <c r="Y10" s="201"/>
      <c r="Z10" s="201"/>
      <c r="AA10" s="201"/>
      <c r="AB10" s="201"/>
      <c r="AC10" s="201"/>
      <c r="AD10" s="201"/>
      <c r="AE10" s="201"/>
      <c r="AF10" s="201"/>
      <c r="AG10" s="201"/>
      <c r="AH10" s="201"/>
      <c r="AI10" s="201"/>
      <c r="AJ10" s="201"/>
      <c r="AK10" s="203"/>
      <c r="AL10" s="202"/>
      <c r="AM10" s="204"/>
      <c r="AN10" s="278"/>
      <c r="AO10" s="278"/>
      <c r="AP10" s="201"/>
      <c r="AQ10" s="201"/>
      <c r="AR10" s="201"/>
      <c r="AS10" s="201"/>
      <c r="AT10" s="201"/>
      <c r="AU10" s="201"/>
      <c r="AV10" s="201"/>
      <c r="AW10" s="201"/>
      <c r="AX10" s="201"/>
      <c r="AY10" s="201"/>
      <c r="AZ10" s="201"/>
      <c r="BA10" s="201"/>
      <c r="BB10" s="201"/>
      <c r="BC10" s="201"/>
      <c r="BD10" s="203"/>
      <c r="BE10" s="202"/>
      <c r="BF10" s="204"/>
      <c r="BG10" s="278"/>
      <c r="BH10" s="278"/>
    </row>
    <row r="11" spans="1:60" ht="14.25" customHeight="1" x14ac:dyDescent="0.15">
      <c r="A11" s="21">
        <v>6</v>
      </c>
      <c r="B11" s="39" t="e">
        <f>IF(VLOOKUP(A11,リスト!$A:$BB,54,0)="○","（入力不要）",VLOOKUP(A11,リスト!$A:$E,5,0))</f>
        <v>#N/A</v>
      </c>
      <c r="C11" s="39" t="e">
        <f>IF(VLOOKUP(A11,リスト!$A:$BB,54,0)="○","",VLOOKUP(A11,リスト!$A:$G,7,0))</f>
        <v>#N/A</v>
      </c>
      <c r="D11" s="201"/>
      <c r="E11" s="201"/>
      <c r="F11" s="201"/>
      <c r="G11" s="201"/>
      <c r="H11" s="201"/>
      <c r="I11" s="201"/>
      <c r="J11" s="201"/>
      <c r="K11" s="201"/>
      <c r="L11" s="201"/>
      <c r="M11" s="201"/>
      <c r="N11" s="201"/>
      <c r="O11" s="201"/>
      <c r="P11" s="201"/>
      <c r="Q11" s="201"/>
      <c r="R11" s="202"/>
      <c r="S11" s="202"/>
      <c r="T11" s="204"/>
      <c r="U11" s="278"/>
      <c r="V11" s="278"/>
      <c r="W11" s="201"/>
      <c r="X11" s="201"/>
      <c r="Y11" s="201"/>
      <c r="Z11" s="201"/>
      <c r="AA11" s="201"/>
      <c r="AB11" s="201"/>
      <c r="AC11" s="201"/>
      <c r="AD11" s="201"/>
      <c r="AE11" s="201"/>
      <c r="AF11" s="201"/>
      <c r="AG11" s="201"/>
      <c r="AH11" s="201"/>
      <c r="AI11" s="201"/>
      <c r="AJ11" s="201"/>
      <c r="AK11" s="202"/>
      <c r="AL11" s="202"/>
      <c r="AM11" s="204"/>
      <c r="AN11" s="278"/>
      <c r="AO11" s="278"/>
      <c r="AP11" s="201"/>
      <c r="AQ11" s="201"/>
      <c r="AR11" s="201"/>
      <c r="AS11" s="201"/>
      <c r="AT11" s="201"/>
      <c r="AU11" s="201"/>
      <c r="AV11" s="201"/>
      <c r="AW11" s="201"/>
      <c r="AX11" s="201"/>
      <c r="AY11" s="201"/>
      <c r="AZ11" s="201"/>
      <c r="BA11" s="201"/>
      <c r="BB11" s="201"/>
      <c r="BC11" s="201"/>
      <c r="BD11" s="202"/>
      <c r="BE11" s="202"/>
      <c r="BF11" s="204"/>
      <c r="BG11" s="278"/>
      <c r="BH11" s="278"/>
    </row>
    <row r="12" spans="1:60" ht="14.25" customHeight="1" x14ac:dyDescent="0.15">
      <c r="A12" s="21">
        <v>7</v>
      </c>
      <c r="B12" s="39" t="e">
        <f>IF(VLOOKUP(A12,リスト!$A:$BB,54,0)="○","（入力不要）",VLOOKUP(A12,リスト!$A:$E,5,0))</f>
        <v>#N/A</v>
      </c>
      <c r="C12" s="39" t="e">
        <f>IF(VLOOKUP(A12,リスト!$A:$BB,54,0)="○","",VLOOKUP(A12,リスト!$A:$G,7,0))</f>
        <v>#N/A</v>
      </c>
      <c r="D12" s="201"/>
      <c r="E12" s="201"/>
      <c r="F12" s="201"/>
      <c r="G12" s="201"/>
      <c r="H12" s="201"/>
      <c r="I12" s="201"/>
      <c r="J12" s="201"/>
      <c r="K12" s="201"/>
      <c r="L12" s="201"/>
      <c r="M12" s="201"/>
      <c r="N12" s="201"/>
      <c r="O12" s="201"/>
      <c r="P12" s="201"/>
      <c r="Q12" s="201"/>
      <c r="R12" s="202"/>
      <c r="S12" s="202"/>
      <c r="T12" s="204"/>
      <c r="U12" s="278"/>
      <c r="V12" s="278"/>
      <c r="W12" s="201"/>
      <c r="X12" s="201"/>
      <c r="Y12" s="201"/>
      <c r="Z12" s="201"/>
      <c r="AA12" s="201"/>
      <c r="AB12" s="201"/>
      <c r="AC12" s="201"/>
      <c r="AD12" s="201"/>
      <c r="AE12" s="201"/>
      <c r="AF12" s="201"/>
      <c r="AG12" s="201"/>
      <c r="AH12" s="201"/>
      <c r="AI12" s="201"/>
      <c r="AJ12" s="201"/>
      <c r="AK12" s="202"/>
      <c r="AL12" s="202"/>
      <c r="AM12" s="204"/>
      <c r="AN12" s="278"/>
      <c r="AO12" s="278"/>
      <c r="AP12" s="201"/>
      <c r="AQ12" s="201"/>
      <c r="AR12" s="201"/>
      <c r="AS12" s="201"/>
      <c r="AT12" s="201"/>
      <c r="AU12" s="201"/>
      <c r="AV12" s="201"/>
      <c r="AW12" s="201"/>
      <c r="AX12" s="201"/>
      <c r="AY12" s="201"/>
      <c r="AZ12" s="201"/>
      <c r="BA12" s="201"/>
      <c r="BB12" s="201"/>
      <c r="BC12" s="201"/>
      <c r="BD12" s="202"/>
      <c r="BE12" s="202"/>
      <c r="BF12" s="204"/>
      <c r="BG12" s="278"/>
      <c r="BH12" s="278"/>
    </row>
    <row r="13" spans="1:60" ht="14.25" customHeight="1" x14ac:dyDescent="0.15">
      <c r="A13" s="21">
        <v>8</v>
      </c>
      <c r="B13" s="39" t="e">
        <f>IF(VLOOKUP(A13,リスト!$A:$BB,54,0)="○","（入力不要）",VLOOKUP(A13,リスト!$A:$E,5,0))</f>
        <v>#N/A</v>
      </c>
      <c r="C13" s="39" t="e">
        <f>IF(VLOOKUP(A13,リスト!$A:$BB,54,0)="○","",VLOOKUP(A13,リスト!$A:$G,7,0))</f>
        <v>#N/A</v>
      </c>
      <c r="D13" s="201"/>
      <c r="E13" s="201"/>
      <c r="F13" s="201"/>
      <c r="G13" s="201"/>
      <c r="H13" s="201"/>
      <c r="I13" s="201"/>
      <c r="J13" s="201"/>
      <c r="K13" s="201"/>
      <c r="L13" s="201"/>
      <c r="M13" s="201"/>
      <c r="N13" s="201"/>
      <c r="O13" s="201"/>
      <c r="P13" s="201"/>
      <c r="Q13" s="201"/>
      <c r="R13" s="202"/>
      <c r="S13" s="202"/>
      <c r="T13" s="204"/>
      <c r="U13" s="278"/>
      <c r="V13" s="278"/>
      <c r="W13" s="201"/>
      <c r="X13" s="201"/>
      <c r="Y13" s="201"/>
      <c r="Z13" s="201"/>
      <c r="AA13" s="201"/>
      <c r="AB13" s="201"/>
      <c r="AC13" s="201"/>
      <c r="AD13" s="201"/>
      <c r="AE13" s="201"/>
      <c r="AF13" s="201"/>
      <c r="AG13" s="201"/>
      <c r="AH13" s="201"/>
      <c r="AI13" s="201"/>
      <c r="AJ13" s="201"/>
      <c r="AK13" s="202"/>
      <c r="AL13" s="202"/>
      <c r="AM13" s="204"/>
      <c r="AN13" s="278"/>
      <c r="AO13" s="278"/>
      <c r="AP13" s="201"/>
      <c r="AQ13" s="201"/>
      <c r="AR13" s="201"/>
      <c r="AS13" s="201"/>
      <c r="AT13" s="201"/>
      <c r="AU13" s="201"/>
      <c r="AV13" s="201"/>
      <c r="AW13" s="201"/>
      <c r="AX13" s="201"/>
      <c r="AY13" s="201"/>
      <c r="AZ13" s="201"/>
      <c r="BA13" s="201"/>
      <c r="BB13" s="201"/>
      <c r="BC13" s="201"/>
      <c r="BD13" s="202"/>
      <c r="BE13" s="202"/>
      <c r="BF13" s="204"/>
      <c r="BG13" s="278"/>
      <c r="BH13" s="278"/>
    </row>
    <row r="14" spans="1:60" ht="14.25" customHeight="1" x14ac:dyDescent="0.15">
      <c r="A14" s="21">
        <v>9</v>
      </c>
      <c r="B14" s="39" t="e">
        <f>IF(VLOOKUP(A14,リスト!$A:$BB,54,0)="○","（入力不要）",VLOOKUP(A14,リスト!$A:$E,5,0))</f>
        <v>#N/A</v>
      </c>
      <c r="C14" s="39" t="e">
        <f>IF(VLOOKUP(A14,リスト!$A:$BB,54,0)="○","",VLOOKUP(A14,リスト!$A:$G,7,0))</f>
        <v>#N/A</v>
      </c>
      <c r="D14" s="201"/>
      <c r="E14" s="201"/>
      <c r="F14" s="201"/>
      <c r="G14" s="201"/>
      <c r="H14" s="201"/>
      <c r="I14" s="201"/>
      <c r="J14" s="201"/>
      <c r="K14" s="201"/>
      <c r="L14" s="201"/>
      <c r="M14" s="201"/>
      <c r="N14" s="201"/>
      <c r="O14" s="201"/>
      <c r="P14" s="201"/>
      <c r="Q14" s="201"/>
      <c r="R14" s="202"/>
      <c r="S14" s="202"/>
      <c r="T14" s="204"/>
      <c r="U14" s="278"/>
      <c r="V14" s="278"/>
      <c r="W14" s="201"/>
      <c r="X14" s="201"/>
      <c r="Y14" s="201"/>
      <c r="Z14" s="201"/>
      <c r="AA14" s="201"/>
      <c r="AB14" s="201"/>
      <c r="AC14" s="201"/>
      <c r="AD14" s="201"/>
      <c r="AE14" s="201"/>
      <c r="AF14" s="201"/>
      <c r="AG14" s="201"/>
      <c r="AH14" s="201"/>
      <c r="AI14" s="201"/>
      <c r="AJ14" s="201"/>
      <c r="AK14" s="202"/>
      <c r="AL14" s="202"/>
      <c r="AM14" s="204"/>
      <c r="AN14" s="278"/>
      <c r="AO14" s="278"/>
      <c r="AP14" s="201"/>
      <c r="AQ14" s="201"/>
      <c r="AR14" s="201"/>
      <c r="AS14" s="201"/>
      <c r="AT14" s="201"/>
      <c r="AU14" s="201"/>
      <c r="AV14" s="201"/>
      <c r="AW14" s="201"/>
      <c r="AX14" s="201"/>
      <c r="AY14" s="201"/>
      <c r="AZ14" s="201"/>
      <c r="BA14" s="201"/>
      <c r="BB14" s="201"/>
      <c r="BC14" s="201"/>
      <c r="BD14" s="202"/>
      <c r="BE14" s="202"/>
      <c r="BF14" s="204"/>
      <c r="BG14" s="278"/>
      <c r="BH14" s="278"/>
    </row>
    <row r="15" spans="1:60" ht="14.25" customHeight="1" x14ac:dyDescent="0.15">
      <c r="A15" s="21">
        <v>10</v>
      </c>
      <c r="B15" s="39" t="e">
        <f>IF(VLOOKUP(A15,リスト!$A:$BB,54,0)="○","（入力不要）",VLOOKUP(A15,リスト!$A:$E,5,0))</f>
        <v>#N/A</v>
      </c>
      <c r="C15" s="39" t="e">
        <f>IF(VLOOKUP(A15,リスト!$A:$BB,54,0)="○","",VLOOKUP(A15,リスト!$A:$G,7,0))</f>
        <v>#N/A</v>
      </c>
      <c r="D15" s="201"/>
      <c r="E15" s="201"/>
      <c r="F15" s="201"/>
      <c r="G15" s="201"/>
      <c r="H15" s="201"/>
      <c r="I15" s="201"/>
      <c r="J15" s="201"/>
      <c r="K15" s="201"/>
      <c r="L15" s="201"/>
      <c r="M15" s="201"/>
      <c r="N15" s="201"/>
      <c r="O15" s="201"/>
      <c r="P15" s="201"/>
      <c r="Q15" s="201"/>
      <c r="R15" s="202"/>
      <c r="S15" s="202"/>
      <c r="T15" s="204"/>
      <c r="U15" s="278"/>
      <c r="V15" s="278"/>
      <c r="W15" s="201"/>
      <c r="X15" s="201"/>
      <c r="Y15" s="201"/>
      <c r="Z15" s="201"/>
      <c r="AA15" s="201"/>
      <c r="AB15" s="201"/>
      <c r="AC15" s="201"/>
      <c r="AD15" s="201"/>
      <c r="AE15" s="201"/>
      <c r="AF15" s="201"/>
      <c r="AG15" s="201"/>
      <c r="AH15" s="201"/>
      <c r="AI15" s="201"/>
      <c r="AJ15" s="201"/>
      <c r="AK15" s="202"/>
      <c r="AL15" s="202"/>
      <c r="AM15" s="204"/>
      <c r="AN15" s="278"/>
      <c r="AO15" s="278"/>
      <c r="AP15" s="201"/>
      <c r="AQ15" s="201"/>
      <c r="AR15" s="201"/>
      <c r="AS15" s="201"/>
      <c r="AT15" s="201"/>
      <c r="AU15" s="201"/>
      <c r="AV15" s="201"/>
      <c r="AW15" s="201"/>
      <c r="AX15" s="201"/>
      <c r="AY15" s="201"/>
      <c r="AZ15" s="201"/>
      <c r="BA15" s="201"/>
      <c r="BB15" s="201"/>
      <c r="BC15" s="201"/>
      <c r="BD15" s="202"/>
      <c r="BE15" s="202"/>
      <c r="BF15" s="204"/>
      <c r="BG15" s="278"/>
      <c r="BH15" s="278"/>
    </row>
    <row r="16" spans="1:60" ht="14.25" customHeight="1" x14ac:dyDescent="0.15">
      <c r="A16" s="21">
        <v>11</v>
      </c>
      <c r="B16" s="39" t="e">
        <f>IF(VLOOKUP(A16,リスト!$A:$BB,54,0)="○","（入力不要）",VLOOKUP(A16,リスト!$A:$E,5,0))</f>
        <v>#N/A</v>
      </c>
      <c r="C16" s="39" t="e">
        <f>IF(VLOOKUP(A16,リスト!$A:$BB,54,0)="○","",VLOOKUP(A16,リスト!$A:$G,7,0))</f>
        <v>#N/A</v>
      </c>
      <c r="D16" s="201"/>
      <c r="E16" s="201"/>
      <c r="F16" s="201"/>
      <c r="G16" s="201"/>
      <c r="H16" s="201"/>
      <c r="I16" s="201"/>
      <c r="J16" s="201"/>
      <c r="K16" s="201"/>
      <c r="L16" s="201"/>
      <c r="M16" s="201"/>
      <c r="N16" s="201"/>
      <c r="O16" s="201"/>
      <c r="P16" s="201"/>
      <c r="Q16" s="201"/>
      <c r="R16" s="202"/>
      <c r="S16" s="202"/>
      <c r="T16" s="204"/>
      <c r="U16" s="278"/>
      <c r="V16" s="278"/>
      <c r="W16" s="201"/>
      <c r="X16" s="201"/>
      <c r="Y16" s="201"/>
      <c r="Z16" s="201"/>
      <c r="AA16" s="201"/>
      <c r="AB16" s="201"/>
      <c r="AC16" s="201"/>
      <c r="AD16" s="201"/>
      <c r="AE16" s="201"/>
      <c r="AF16" s="201"/>
      <c r="AG16" s="201"/>
      <c r="AH16" s="201"/>
      <c r="AI16" s="201"/>
      <c r="AJ16" s="201"/>
      <c r="AK16" s="202"/>
      <c r="AL16" s="202"/>
      <c r="AM16" s="204"/>
      <c r="AN16" s="278"/>
      <c r="AO16" s="278"/>
      <c r="AP16" s="201"/>
      <c r="AQ16" s="201"/>
      <c r="AR16" s="201"/>
      <c r="AS16" s="201"/>
      <c r="AT16" s="201"/>
      <c r="AU16" s="201"/>
      <c r="AV16" s="201"/>
      <c r="AW16" s="201"/>
      <c r="AX16" s="201"/>
      <c r="AY16" s="201"/>
      <c r="AZ16" s="201"/>
      <c r="BA16" s="201"/>
      <c r="BB16" s="201"/>
      <c r="BC16" s="201"/>
      <c r="BD16" s="202"/>
      <c r="BE16" s="202"/>
      <c r="BF16" s="204"/>
      <c r="BG16" s="278"/>
      <c r="BH16" s="278"/>
    </row>
    <row r="17" spans="1:60" ht="14.25" customHeight="1" x14ac:dyDescent="0.15">
      <c r="A17" s="21">
        <v>12</v>
      </c>
      <c r="B17" s="39" t="e">
        <f>IF(VLOOKUP(A17,リスト!$A:$BB,54,0)="○","（入力不要）",VLOOKUP(A17,リスト!$A:$E,5,0))</f>
        <v>#N/A</v>
      </c>
      <c r="C17" s="39" t="e">
        <f>IF(VLOOKUP(A17,リスト!$A:$BB,54,0)="○","",VLOOKUP(A17,リスト!$A:$G,7,0))</f>
        <v>#N/A</v>
      </c>
      <c r="D17" s="201"/>
      <c r="E17" s="201"/>
      <c r="F17" s="201"/>
      <c r="G17" s="201"/>
      <c r="H17" s="201"/>
      <c r="I17" s="201"/>
      <c r="J17" s="201"/>
      <c r="K17" s="201"/>
      <c r="L17" s="201"/>
      <c r="M17" s="201"/>
      <c r="N17" s="201"/>
      <c r="O17" s="201"/>
      <c r="P17" s="201"/>
      <c r="Q17" s="201"/>
      <c r="R17" s="202"/>
      <c r="S17" s="202"/>
      <c r="T17" s="204"/>
      <c r="U17" s="278"/>
      <c r="V17" s="278"/>
      <c r="W17" s="201"/>
      <c r="X17" s="201"/>
      <c r="Y17" s="201"/>
      <c r="Z17" s="201"/>
      <c r="AA17" s="201"/>
      <c r="AB17" s="201"/>
      <c r="AC17" s="201"/>
      <c r="AD17" s="201"/>
      <c r="AE17" s="201"/>
      <c r="AF17" s="201"/>
      <c r="AG17" s="201"/>
      <c r="AH17" s="201"/>
      <c r="AI17" s="201"/>
      <c r="AJ17" s="201"/>
      <c r="AK17" s="202"/>
      <c r="AL17" s="202"/>
      <c r="AM17" s="204"/>
      <c r="AN17" s="278"/>
      <c r="AO17" s="278"/>
      <c r="AP17" s="201"/>
      <c r="AQ17" s="201"/>
      <c r="AR17" s="201"/>
      <c r="AS17" s="201"/>
      <c r="AT17" s="201"/>
      <c r="AU17" s="201"/>
      <c r="AV17" s="201"/>
      <c r="AW17" s="201"/>
      <c r="AX17" s="201"/>
      <c r="AY17" s="201"/>
      <c r="AZ17" s="201"/>
      <c r="BA17" s="201"/>
      <c r="BB17" s="201"/>
      <c r="BC17" s="201"/>
      <c r="BD17" s="202"/>
      <c r="BE17" s="202"/>
      <c r="BF17" s="204"/>
      <c r="BG17" s="278"/>
      <c r="BH17" s="278"/>
    </row>
    <row r="18" spans="1:60" ht="14.25" customHeight="1" x14ac:dyDescent="0.15">
      <c r="A18" s="21">
        <v>13</v>
      </c>
      <c r="B18" s="39" t="e">
        <f>IF(VLOOKUP(A18,リスト!$A:$BB,54,0)="○","（入力不要）",VLOOKUP(A18,リスト!$A:$E,5,0))</f>
        <v>#N/A</v>
      </c>
      <c r="C18" s="39" t="e">
        <f>IF(VLOOKUP(A18,リスト!$A:$BB,54,0)="○","",VLOOKUP(A18,リスト!$A:$G,7,0))</f>
        <v>#N/A</v>
      </c>
      <c r="D18" s="201"/>
      <c r="E18" s="201"/>
      <c r="F18" s="201"/>
      <c r="G18" s="201"/>
      <c r="H18" s="201"/>
      <c r="I18" s="201"/>
      <c r="J18" s="201"/>
      <c r="K18" s="201"/>
      <c r="L18" s="201"/>
      <c r="M18" s="201"/>
      <c r="N18" s="201"/>
      <c r="O18" s="201"/>
      <c r="P18" s="201"/>
      <c r="Q18" s="201"/>
      <c r="R18" s="202"/>
      <c r="S18" s="202"/>
      <c r="T18" s="204"/>
      <c r="U18" s="278"/>
      <c r="V18" s="278"/>
      <c r="W18" s="201"/>
      <c r="X18" s="201"/>
      <c r="Y18" s="201"/>
      <c r="Z18" s="201"/>
      <c r="AA18" s="201"/>
      <c r="AB18" s="201"/>
      <c r="AC18" s="201"/>
      <c r="AD18" s="201"/>
      <c r="AE18" s="201"/>
      <c r="AF18" s="201"/>
      <c r="AG18" s="201"/>
      <c r="AH18" s="201"/>
      <c r="AI18" s="201"/>
      <c r="AJ18" s="201"/>
      <c r="AK18" s="202"/>
      <c r="AL18" s="202"/>
      <c r="AM18" s="204"/>
      <c r="AN18" s="278"/>
      <c r="AO18" s="278"/>
      <c r="AP18" s="201"/>
      <c r="AQ18" s="201"/>
      <c r="AR18" s="201"/>
      <c r="AS18" s="201"/>
      <c r="AT18" s="201"/>
      <c r="AU18" s="201"/>
      <c r="AV18" s="201"/>
      <c r="AW18" s="201"/>
      <c r="AX18" s="201"/>
      <c r="AY18" s="201"/>
      <c r="AZ18" s="201"/>
      <c r="BA18" s="201"/>
      <c r="BB18" s="201"/>
      <c r="BC18" s="201"/>
      <c r="BD18" s="202"/>
      <c r="BE18" s="202"/>
      <c r="BF18" s="204"/>
      <c r="BG18" s="278"/>
      <c r="BH18" s="278"/>
    </row>
    <row r="19" spans="1:60" ht="14.25" customHeight="1" x14ac:dyDescent="0.15">
      <c r="A19" s="21">
        <v>14</v>
      </c>
      <c r="B19" s="39" t="e">
        <f>IF(VLOOKUP(A19,リスト!$A:$BB,54,0)="○","（入力不要）",VLOOKUP(A19,リスト!$A:$E,5,0))</f>
        <v>#N/A</v>
      </c>
      <c r="C19" s="39" t="e">
        <f>IF(VLOOKUP(A19,リスト!$A:$BB,54,0)="○","",VLOOKUP(A19,リスト!$A:$G,7,0))</f>
        <v>#N/A</v>
      </c>
      <c r="D19" s="201"/>
      <c r="E19" s="201"/>
      <c r="F19" s="201"/>
      <c r="G19" s="201"/>
      <c r="H19" s="201"/>
      <c r="I19" s="201"/>
      <c r="J19" s="201"/>
      <c r="K19" s="201"/>
      <c r="L19" s="201"/>
      <c r="M19" s="201"/>
      <c r="N19" s="201"/>
      <c r="O19" s="201"/>
      <c r="P19" s="201"/>
      <c r="Q19" s="201"/>
      <c r="R19" s="202"/>
      <c r="S19" s="202"/>
      <c r="T19" s="204"/>
      <c r="U19" s="278"/>
      <c r="V19" s="278"/>
      <c r="W19" s="201"/>
      <c r="X19" s="201"/>
      <c r="Y19" s="201"/>
      <c r="Z19" s="201"/>
      <c r="AA19" s="201"/>
      <c r="AB19" s="201"/>
      <c r="AC19" s="201"/>
      <c r="AD19" s="201"/>
      <c r="AE19" s="201"/>
      <c r="AF19" s="201"/>
      <c r="AG19" s="201"/>
      <c r="AH19" s="201"/>
      <c r="AI19" s="201"/>
      <c r="AJ19" s="201"/>
      <c r="AK19" s="202"/>
      <c r="AL19" s="202"/>
      <c r="AM19" s="204"/>
      <c r="AN19" s="278"/>
      <c r="AO19" s="278"/>
      <c r="AP19" s="201"/>
      <c r="AQ19" s="201"/>
      <c r="AR19" s="201"/>
      <c r="AS19" s="201"/>
      <c r="AT19" s="201"/>
      <c r="AU19" s="201"/>
      <c r="AV19" s="201"/>
      <c r="AW19" s="201"/>
      <c r="AX19" s="201"/>
      <c r="AY19" s="201"/>
      <c r="AZ19" s="201"/>
      <c r="BA19" s="201"/>
      <c r="BB19" s="201"/>
      <c r="BC19" s="201"/>
      <c r="BD19" s="202"/>
      <c r="BE19" s="202"/>
      <c r="BF19" s="204"/>
      <c r="BG19" s="278"/>
      <c r="BH19" s="278"/>
    </row>
    <row r="20" spans="1:60" ht="14.25" customHeight="1" x14ac:dyDescent="0.15">
      <c r="A20" s="21">
        <v>15</v>
      </c>
      <c r="B20" s="39" t="e">
        <f>IF(VLOOKUP(A20,リスト!$A:$BB,54,0)="○","（入力不要）",VLOOKUP(A20,リスト!$A:$E,5,0))</f>
        <v>#N/A</v>
      </c>
      <c r="C20" s="39" t="e">
        <f>IF(VLOOKUP(A20,リスト!$A:$BB,54,0)="○","",VLOOKUP(A20,リスト!$A:$G,7,0))</f>
        <v>#N/A</v>
      </c>
      <c r="D20" s="201"/>
      <c r="E20" s="201"/>
      <c r="F20" s="201"/>
      <c r="G20" s="201"/>
      <c r="H20" s="201"/>
      <c r="I20" s="201"/>
      <c r="J20" s="201"/>
      <c r="K20" s="201"/>
      <c r="L20" s="201"/>
      <c r="M20" s="201"/>
      <c r="N20" s="201"/>
      <c r="O20" s="201"/>
      <c r="P20" s="201"/>
      <c r="Q20" s="201"/>
      <c r="R20" s="202"/>
      <c r="S20" s="202"/>
      <c r="T20" s="204"/>
      <c r="U20" s="278"/>
      <c r="V20" s="278"/>
      <c r="W20" s="201"/>
      <c r="X20" s="201"/>
      <c r="Y20" s="201"/>
      <c r="Z20" s="201"/>
      <c r="AA20" s="201"/>
      <c r="AB20" s="201"/>
      <c r="AC20" s="201"/>
      <c r="AD20" s="201"/>
      <c r="AE20" s="201"/>
      <c r="AF20" s="201"/>
      <c r="AG20" s="201"/>
      <c r="AH20" s="201"/>
      <c r="AI20" s="201"/>
      <c r="AJ20" s="201"/>
      <c r="AK20" s="202"/>
      <c r="AL20" s="202"/>
      <c r="AM20" s="204"/>
      <c r="AN20" s="278"/>
      <c r="AO20" s="278"/>
      <c r="AP20" s="201"/>
      <c r="AQ20" s="201"/>
      <c r="AR20" s="201"/>
      <c r="AS20" s="201"/>
      <c r="AT20" s="201"/>
      <c r="AU20" s="201"/>
      <c r="AV20" s="201"/>
      <c r="AW20" s="201"/>
      <c r="AX20" s="201"/>
      <c r="AY20" s="201"/>
      <c r="AZ20" s="201"/>
      <c r="BA20" s="201"/>
      <c r="BB20" s="201"/>
      <c r="BC20" s="201"/>
      <c r="BD20" s="202"/>
      <c r="BE20" s="202"/>
      <c r="BF20" s="204"/>
      <c r="BG20" s="278"/>
      <c r="BH20" s="278"/>
    </row>
    <row r="21" spans="1:60" ht="14.25" customHeight="1" x14ac:dyDescent="0.15">
      <c r="A21" s="21">
        <v>16</v>
      </c>
      <c r="B21" s="39" t="e">
        <f>IF(VLOOKUP(A21,リスト!$A:$BB,54,0)="○","（入力不要）",VLOOKUP(A21,リスト!$A:$E,5,0))</f>
        <v>#N/A</v>
      </c>
      <c r="C21" s="39" t="e">
        <f>IF(VLOOKUP(A21,リスト!$A:$BB,54,0)="○","",VLOOKUP(A21,リスト!$A:$G,7,0))</f>
        <v>#N/A</v>
      </c>
      <c r="D21" s="201"/>
      <c r="E21" s="201"/>
      <c r="F21" s="201"/>
      <c r="G21" s="201"/>
      <c r="H21" s="201"/>
      <c r="I21" s="201"/>
      <c r="J21" s="201"/>
      <c r="K21" s="201"/>
      <c r="L21" s="201"/>
      <c r="M21" s="201"/>
      <c r="N21" s="201"/>
      <c r="O21" s="201"/>
      <c r="P21" s="201"/>
      <c r="Q21" s="201"/>
      <c r="R21" s="202"/>
      <c r="S21" s="202"/>
      <c r="T21" s="204"/>
      <c r="U21" s="278"/>
      <c r="V21" s="278"/>
      <c r="W21" s="201"/>
      <c r="X21" s="201"/>
      <c r="Y21" s="201"/>
      <c r="Z21" s="201"/>
      <c r="AA21" s="201"/>
      <c r="AB21" s="201"/>
      <c r="AC21" s="201"/>
      <c r="AD21" s="201"/>
      <c r="AE21" s="201"/>
      <c r="AF21" s="201"/>
      <c r="AG21" s="201"/>
      <c r="AH21" s="201"/>
      <c r="AI21" s="201"/>
      <c r="AJ21" s="201"/>
      <c r="AK21" s="202"/>
      <c r="AL21" s="202"/>
      <c r="AM21" s="204"/>
      <c r="AN21" s="278"/>
      <c r="AO21" s="278"/>
      <c r="AP21" s="201"/>
      <c r="AQ21" s="201"/>
      <c r="AR21" s="201"/>
      <c r="AS21" s="201"/>
      <c r="AT21" s="201"/>
      <c r="AU21" s="201"/>
      <c r="AV21" s="201"/>
      <c r="AW21" s="201"/>
      <c r="AX21" s="201"/>
      <c r="AY21" s="201"/>
      <c r="AZ21" s="201"/>
      <c r="BA21" s="201"/>
      <c r="BB21" s="201"/>
      <c r="BC21" s="201"/>
      <c r="BD21" s="202"/>
      <c r="BE21" s="202"/>
      <c r="BF21" s="204"/>
      <c r="BG21" s="278"/>
      <c r="BH21" s="278"/>
    </row>
    <row r="22" spans="1:60" ht="14.25" customHeight="1" x14ac:dyDescent="0.15">
      <c r="A22" s="21">
        <v>17</v>
      </c>
      <c r="B22" s="39" t="e">
        <f>IF(VLOOKUP(A22,リスト!$A:$BB,54,0)="○","（入力不要）",VLOOKUP(A22,リスト!$A:$E,5,0))</f>
        <v>#N/A</v>
      </c>
      <c r="C22" s="39" t="e">
        <f>IF(VLOOKUP(A22,リスト!$A:$BB,54,0)="○","",VLOOKUP(A22,リスト!$A:$G,7,0))</f>
        <v>#N/A</v>
      </c>
      <c r="D22" s="201"/>
      <c r="E22" s="201"/>
      <c r="F22" s="201"/>
      <c r="G22" s="201"/>
      <c r="H22" s="201"/>
      <c r="I22" s="201"/>
      <c r="J22" s="201"/>
      <c r="K22" s="201"/>
      <c r="L22" s="201"/>
      <c r="M22" s="201"/>
      <c r="N22" s="201"/>
      <c r="O22" s="201"/>
      <c r="P22" s="201"/>
      <c r="Q22" s="201"/>
      <c r="R22" s="202"/>
      <c r="S22" s="202"/>
      <c r="T22" s="204"/>
      <c r="U22" s="278"/>
      <c r="V22" s="278"/>
      <c r="W22" s="201"/>
      <c r="X22" s="201"/>
      <c r="Y22" s="201"/>
      <c r="Z22" s="201"/>
      <c r="AA22" s="201"/>
      <c r="AB22" s="201"/>
      <c r="AC22" s="201"/>
      <c r="AD22" s="201"/>
      <c r="AE22" s="201"/>
      <c r="AF22" s="201"/>
      <c r="AG22" s="201"/>
      <c r="AH22" s="201"/>
      <c r="AI22" s="201"/>
      <c r="AJ22" s="201"/>
      <c r="AK22" s="202"/>
      <c r="AL22" s="202"/>
      <c r="AM22" s="204"/>
      <c r="AN22" s="278"/>
      <c r="AO22" s="278"/>
      <c r="AP22" s="201"/>
      <c r="AQ22" s="201"/>
      <c r="AR22" s="201"/>
      <c r="AS22" s="201"/>
      <c r="AT22" s="201"/>
      <c r="AU22" s="201"/>
      <c r="AV22" s="201"/>
      <c r="AW22" s="201"/>
      <c r="AX22" s="201"/>
      <c r="AY22" s="201"/>
      <c r="AZ22" s="201"/>
      <c r="BA22" s="201"/>
      <c r="BB22" s="201"/>
      <c r="BC22" s="201"/>
      <c r="BD22" s="202"/>
      <c r="BE22" s="202"/>
      <c r="BF22" s="204"/>
      <c r="BG22" s="278"/>
      <c r="BH22" s="278"/>
    </row>
    <row r="23" spans="1:60" ht="14.25" customHeight="1" x14ac:dyDescent="0.15">
      <c r="A23" s="21">
        <v>18</v>
      </c>
      <c r="B23" s="39" t="e">
        <f>IF(VLOOKUP(A23,リスト!$A:$BB,54,0)="○","（入力不要）",VLOOKUP(A23,リスト!$A:$E,5,0))</f>
        <v>#N/A</v>
      </c>
      <c r="C23" s="39" t="e">
        <f>IF(VLOOKUP(A23,リスト!$A:$BB,54,0)="○","",VLOOKUP(A23,リスト!$A:$G,7,0))</f>
        <v>#N/A</v>
      </c>
      <c r="D23" s="201"/>
      <c r="E23" s="201"/>
      <c r="F23" s="201"/>
      <c r="G23" s="201"/>
      <c r="H23" s="201"/>
      <c r="I23" s="201"/>
      <c r="J23" s="201"/>
      <c r="K23" s="201"/>
      <c r="L23" s="201"/>
      <c r="M23" s="201"/>
      <c r="N23" s="201"/>
      <c r="O23" s="201"/>
      <c r="P23" s="201"/>
      <c r="Q23" s="201"/>
      <c r="R23" s="202"/>
      <c r="S23" s="202"/>
      <c r="T23" s="204"/>
      <c r="U23" s="278"/>
      <c r="V23" s="278"/>
      <c r="W23" s="201"/>
      <c r="X23" s="201"/>
      <c r="Y23" s="201"/>
      <c r="Z23" s="201"/>
      <c r="AA23" s="201"/>
      <c r="AB23" s="201"/>
      <c r="AC23" s="201"/>
      <c r="AD23" s="201"/>
      <c r="AE23" s="201"/>
      <c r="AF23" s="201"/>
      <c r="AG23" s="201"/>
      <c r="AH23" s="201"/>
      <c r="AI23" s="201"/>
      <c r="AJ23" s="201"/>
      <c r="AK23" s="202"/>
      <c r="AL23" s="202"/>
      <c r="AM23" s="204"/>
      <c r="AN23" s="278"/>
      <c r="AO23" s="278"/>
      <c r="AP23" s="201"/>
      <c r="AQ23" s="201"/>
      <c r="AR23" s="201"/>
      <c r="AS23" s="201"/>
      <c r="AT23" s="201"/>
      <c r="AU23" s="201"/>
      <c r="AV23" s="201"/>
      <c r="AW23" s="201"/>
      <c r="AX23" s="201"/>
      <c r="AY23" s="201"/>
      <c r="AZ23" s="201"/>
      <c r="BA23" s="201"/>
      <c r="BB23" s="201"/>
      <c r="BC23" s="201"/>
      <c r="BD23" s="202"/>
      <c r="BE23" s="202"/>
      <c r="BF23" s="204"/>
      <c r="BG23" s="278"/>
      <c r="BH23" s="278"/>
    </row>
    <row r="24" spans="1:60" ht="14.25" customHeight="1" x14ac:dyDescent="0.15">
      <c r="A24" s="21">
        <v>19</v>
      </c>
      <c r="B24" s="39" t="e">
        <f>IF(VLOOKUP(A24,リスト!$A:$BB,54,0)="○","（入力不要）",VLOOKUP(A24,リスト!$A:$E,5,0))</f>
        <v>#N/A</v>
      </c>
      <c r="C24" s="39" t="e">
        <f>IF(VLOOKUP(A24,リスト!$A:$BB,54,0)="○","",VLOOKUP(A24,リスト!$A:$G,7,0))</f>
        <v>#N/A</v>
      </c>
      <c r="D24" s="201"/>
      <c r="E24" s="201"/>
      <c r="F24" s="201"/>
      <c r="G24" s="201"/>
      <c r="H24" s="201"/>
      <c r="I24" s="201"/>
      <c r="J24" s="201"/>
      <c r="K24" s="201"/>
      <c r="L24" s="201"/>
      <c r="M24" s="201"/>
      <c r="N24" s="201"/>
      <c r="O24" s="201"/>
      <c r="P24" s="201"/>
      <c r="Q24" s="201"/>
      <c r="R24" s="202"/>
      <c r="S24" s="202"/>
      <c r="T24" s="204"/>
      <c r="U24" s="278"/>
      <c r="V24" s="278"/>
      <c r="W24" s="201"/>
      <c r="X24" s="201"/>
      <c r="Y24" s="201"/>
      <c r="Z24" s="201"/>
      <c r="AA24" s="201"/>
      <c r="AB24" s="201"/>
      <c r="AC24" s="201"/>
      <c r="AD24" s="201"/>
      <c r="AE24" s="201"/>
      <c r="AF24" s="201"/>
      <c r="AG24" s="201"/>
      <c r="AH24" s="201"/>
      <c r="AI24" s="201"/>
      <c r="AJ24" s="201"/>
      <c r="AK24" s="202"/>
      <c r="AL24" s="202"/>
      <c r="AM24" s="204"/>
      <c r="AN24" s="278"/>
      <c r="AO24" s="278"/>
      <c r="AP24" s="201"/>
      <c r="AQ24" s="201"/>
      <c r="AR24" s="201"/>
      <c r="AS24" s="201"/>
      <c r="AT24" s="201"/>
      <c r="AU24" s="201"/>
      <c r="AV24" s="201"/>
      <c r="AW24" s="201"/>
      <c r="AX24" s="201"/>
      <c r="AY24" s="201"/>
      <c r="AZ24" s="201"/>
      <c r="BA24" s="201"/>
      <c r="BB24" s="201"/>
      <c r="BC24" s="201"/>
      <c r="BD24" s="202"/>
      <c r="BE24" s="202"/>
      <c r="BF24" s="204"/>
      <c r="BG24" s="278"/>
      <c r="BH24" s="278"/>
    </row>
    <row r="25" spans="1:60" ht="14.25" customHeight="1" x14ac:dyDescent="0.15">
      <c r="A25" s="21">
        <v>20</v>
      </c>
      <c r="B25" s="39" t="e">
        <f>IF(VLOOKUP(A25,リスト!$A:$BB,54,0)="○","（入力不要）",VLOOKUP(A25,リスト!$A:$E,5,0))</f>
        <v>#N/A</v>
      </c>
      <c r="C25" s="39" t="e">
        <f>IF(VLOOKUP(A25,リスト!$A:$BB,54,0)="○","",VLOOKUP(A25,リスト!$A:$G,7,0))</f>
        <v>#N/A</v>
      </c>
      <c r="D25" s="201"/>
      <c r="E25" s="201"/>
      <c r="F25" s="201"/>
      <c r="G25" s="201"/>
      <c r="H25" s="201"/>
      <c r="I25" s="201"/>
      <c r="J25" s="201"/>
      <c r="K25" s="201"/>
      <c r="L25" s="201"/>
      <c r="M25" s="201"/>
      <c r="N25" s="201"/>
      <c r="O25" s="201"/>
      <c r="P25" s="201"/>
      <c r="Q25" s="201"/>
      <c r="R25" s="202"/>
      <c r="S25" s="202"/>
      <c r="T25" s="204"/>
      <c r="U25" s="278"/>
      <c r="V25" s="278"/>
      <c r="W25" s="201"/>
      <c r="X25" s="201"/>
      <c r="Y25" s="201"/>
      <c r="Z25" s="201"/>
      <c r="AA25" s="201"/>
      <c r="AB25" s="201"/>
      <c r="AC25" s="201"/>
      <c r="AD25" s="201"/>
      <c r="AE25" s="201"/>
      <c r="AF25" s="201"/>
      <c r="AG25" s="201"/>
      <c r="AH25" s="201"/>
      <c r="AI25" s="201"/>
      <c r="AJ25" s="201"/>
      <c r="AK25" s="202"/>
      <c r="AL25" s="202"/>
      <c r="AM25" s="204"/>
      <c r="AN25" s="278"/>
      <c r="AO25" s="278"/>
      <c r="AP25" s="201"/>
      <c r="AQ25" s="201"/>
      <c r="AR25" s="201"/>
      <c r="AS25" s="201"/>
      <c r="AT25" s="201"/>
      <c r="AU25" s="201"/>
      <c r="AV25" s="201"/>
      <c r="AW25" s="201"/>
      <c r="AX25" s="201"/>
      <c r="AY25" s="201"/>
      <c r="AZ25" s="201"/>
      <c r="BA25" s="201"/>
      <c r="BB25" s="201"/>
      <c r="BC25" s="201"/>
      <c r="BD25" s="202"/>
      <c r="BE25" s="202"/>
      <c r="BF25" s="204"/>
      <c r="BG25" s="278"/>
      <c r="BH25" s="278"/>
    </row>
    <row r="26" spans="1:60" ht="14.25" customHeight="1" x14ac:dyDescent="0.15">
      <c r="A26" s="21">
        <v>21</v>
      </c>
      <c r="B26" s="39" t="e">
        <f>IF(VLOOKUP(A26,リスト!$A:$BB,54,0)="○","（入力不要）",VLOOKUP(A26,リスト!$A:$E,5,0))</f>
        <v>#N/A</v>
      </c>
      <c r="C26" s="39" t="e">
        <f>IF(VLOOKUP(A26,リスト!$A:$BB,54,0)="○","",VLOOKUP(A26,リスト!$A:$G,7,0))</f>
        <v>#N/A</v>
      </c>
      <c r="D26" s="201"/>
      <c r="E26" s="201"/>
      <c r="F26" s="201"/>
      <c r="G26" s="201"/>
      <c r="H26" s="201"/>
      <c r="I26" s="201"/>
      <c r="J26" s="201"/>
      <c r="K26" s="201"/>
      <c r="L26" s="201"/>
      <c r="M26" s="201"/>
      <c r="N26" s="201"/>
      <c r="O26" s="201"/>
      <c r="P26" s="201"/>
      <c r="Q26" s="201"/>
      <c r="R26" s="202"/>
      <c r="S26" s="202"/>
      <c r="T26" s="204"/>
      <c r="U26" s="278"/>
      <c r="V26" s="278"/>
      <c r="W26" s="201"/>
      <c r="X26" s="201"/>
      <c r="Y26" s="201"/>
      <c r="Z26" s="201"/>
      <c r="AA26" s="201"/>
      <c r="AB26" s="201"/>
      <c r="AC26" s="201"/>
      <c r="AD26" s="201"/>
      <c r="AE26" s="201"/>
      <c r="AF26" s="201"/>
      <c r="AG26" s="201"/>
      <c r="AH26" s="201"/>
      <c r="AI26" s="201"/>
      <c r="AJ26" s="201"/>
      <c r="AK26" s="202"/>
      <c r="AL26" s="202"/>
      <c r="AM26" s="204"/>
      <c r="AN26" s="278"/>
      <c r="AO26" s="278"/>
      <c r="AP26" s="201"/>
      <c r="AQ26" s="201"/>
      <c r="AR26" s="201"/>
      <c r="AS26" s="201"/>
      <c r="AT26" s="201"/>
      <c r="AU26" s="201"/>
      <c r="AV26" s="201"/>
      <c r="AW26" s="201"/>
      <c r="AX26" s="201"/>
      <c r="AY26" s="201"/>
      <c r="AZ26" s="201"/>
      <c r="BA26" s="201"/>
      <c r="BB26" s="201"/>
      <c r="BC26" s="201"/>
      <c r="BD26" s="202"/>
      <c r="BE26" s="202"/>
      <c r="BF26" s="204"/>
      <c r="BG26" s="278"/>
      <c r="BH26" s="278"/>
    </row>
    <row r="27" spans="1:60" ht="14.25" customHeight="1" x14ac:dyDescent="0.15">
      <c r="A27" s="21">
        <v>22</v>
      </c>
      <c r="B27" s="39" t="e">
        <f>IF(VLOOKUP(A27,リスト!$A:$BB,54,0)="○","（入力不要）",VLOOKUP(A27,リスト!$A:$E,5,0))</f>
        <v>#N/A</v>
      </c>
      <c r="C27" s="39" t="e">
        <f>IF(VLOOKUP(A27,リスト!$A:$BB,54,0)="○","",VLOOKUP(A27,リスト!$A:$G,7,0))</f>
        <v>#N/A</v>
      </c>
      <c r="D27" s="201"/>
      <c r="E27" s="201"/>
      <c r="F27" s="201"/>
      <c r="G27" s="201"/>
      <c r="H27" s="201"/>
      <c r="I27" s="201"/>
      <c r="J27" s="201"/>
      <c r="K27" s="201"/>
      <c r="L27" s="201"/>
      <c r="M27" s="201"/>
      <c r="N27" s="201"/>
      <c r="O27" s="201"/>
      <c r="P27" s="201"/>
      <c r="Q27" s="201"/>
      <c r="R27" s="202"/>
      <c r="S27" s="202"/>
      <c r="T27" s="204"/>
      <c r="U27" s="278"/>
      <c r="V27" s="278"/>
      <c r="W27" s="201"/>
      <c r="X27" s="201"/>
      <c r="Y27" s="201"/>
      <c r="Z27" s="201"/>
      <c r="AA27" s="201"/>
      <c r="AB27" s="201"/>
      <c r="AC27" s="201"/>
      <c r="AD27" s="201"/>
      <c r="AE27" s="201"/>
      <c r="AF27" s="201"/>
      <c r="AG27" s="201"/>
      <c r="AH27" s="201"/>
      <c r="AI27" s="201"/>
      <c r="AJ27" s="201"/>
      <c r="AK27" s="202"/>
      <c r="AL27" s="202"/>
      <c r="AM27" s="204"/>
      <c r="AN27" s="278"/>
      <c r="AO27" s="278"/>
      <c r="AP27" s="201"/>
      <c r="AQ27" s="201"/>
      <c r="AR27" s="201"/>
      <c r="AS27" s="201"/>
      <c r="AT27" s="201"/>
      <c r="AU27" s="201"/>
      <c r="AV27" s="201"/>
      <c r="AW27" s="201"/>
      <c r="AX27" s="201"/>
      <c r="AY27" s="201"/>
      <c r="AZ27" s="201"/>
      <c r="BA27" s="201"/>
      <c r="BB27" s="201"/>
      <c r="BC27" s="201"/>
      <c r="BD27" s="202"/>
      <c r="BE27" s="202"/>
      <c r="BF27" s="204"/>
      <c r="BG27" s="278"/>
      <c r="BH27" s="278"/>
    </row>
    <row r="28" spans="1:60" ht="14.25" customHeight="1" x14ac:dyDescent="0.15">
      <c r="A28" s="21">
        <v>23</v>
      </c>
      <c r="B28" s="39" t="e">
        <f>IF(VLOOKUP(A28,リスト!$A:$BB,54,0)="○","（入力不要）",VLOOKUP(A28,リスト!$A:$E,5,0))</f>
        <v>#N/A</v>
      </c>
      <c r="C28" s="39" t="e">
        <f>IF(VLOOKUP(A28,リスト!$A:$BB,54,0)="○","",VLOOKUP(A28,リスト!$A:$G,7,0))</f>
        <v>#N/A</v>
      </c>
      <c r="D28" s="201"/>
      <c r="E28" s="201"/>
      <c r="F28" s="201"/>
      <c r="G28" s="201"/>
      <c r="H28" s="201"/>
      <c r="I28" s="201"/>
      <c r="J28" s="201"/>
      <c r="K28" s="201"/>
      <c r="L28" s="201"/>
      <c r="M28" s="201"/>
      <c r="N28" s="201"/>
      <c r="O28" s="201"/>
      <c r="P28" s="201"/>
      <c r="Q28" s="201"/>
      <c r="R28" s="202"/>
      <c r="S28" s="202"/>
      <c r="T28" s="204"/>
      <c r="U28" s="278"/>
      <c r="V28" s="278"/>
      <c r="W28" s="201"/>
      <c r="X28" s="201"/>
      <c r="Y28" s="201"/>
      <c r="Z28" s="201"/>
      <c r="AA28" s="201"/>
      <c r="AB28" s="201"/>
      <c r="AC28" s="201"/>
      <c r="AD28" s="201"/>
      <c r="AE28" s="201"/>
      <c r="AF28" s="201"/>
      <c r="AG28" s="201"/>
      <c r="AH28" s="201"/>
      <c r="AI28" s="201"/>
      <c r="AJ28" s="201"/>
      <c r="AK28" s="202"/>
      <c r="AL28" s="202"/>
      <c r="AM28" s="204"/>
      <c r="AN28" s="278"/>
      <c r="AO28" s="278"/>
      <c r="AP28" s="201"/>
      <c r="AQ28" s="201"/>
      <c r="AR28" s="201"/>
      <c r="AS28" s="201"/>
      <c r="AT28" s="201"/>
      <c r="AU28" s="201"/>
      <c r="AV28" s="201"/>
      <c r="AW28" s="201"/>
      <c r="AX28" s="201"/>
      <c r="AY28" s="201"/>
      <c r="AZ28" s="201"/>
      <c r="BA28" s="201"/>
      <c r="BB28" s="201"/>
      <c r="BC28" s="201"/>
      <c r="BD28" s="202"/>
      <c r="BE28" s="202"/>
      <c r="BF28" s="204"/>
      <c r="BG28" s="278"/>
      <c r="BH28" s="278"/>
    </row>
    <row r="29" spans="1:60" ht="14.25" customHeight="1" x14ac:dyDescent="0.15">
      <c r="A29" s="21">
        <v>24</v>
      </c>
      <c r="B29" s="39" t="e">
        <f>IF(VLOOKUP(A29,リスト!$A:$BB,54,0)="○","（入力不要）",VLOOKUP(A29,リスト!$A:$E,5,0))</f>
        <v>#N/A</v>
      </c>
      <c r="C29" s="39" t="e">
        <f>IF(VLOOKUP(A29,リスト!$A:$BB,54,0)="○","",VLOOKUP(A29,リスト!$A:$G,7,0))</f>
        <v>#N/A</v>
      </c>
      <c r="D29" s="201"/>
      <c r="E29" s="201"/>
      <c r="F29" s="201"/>
      <c r="G29" s="201"/>
      <c r="H29" s="201"/>
      <c r="I29" s="201"/>
      <c r="J29" s="201"/>
      <c r="K29" s="201"/>
      <c r="L29" s="201"/>
      <c r="M29" s="201"/>
      <c r="N29" s="201"/>
      <c r="O29" s="201"/>
      <c r="P29" s="201"/>
      <c r="Q29" s="201"/>
      <c r="R29" s="202"/>
      <c r="S29" s="202"/>
      <c r="T29" s="204"/>
      <c r="U29" s="278"/>
      <c r="V29" s="278"/>
      <c r="W29" s="201"/>
      <c r="X29" s="201"/>
      <c r="Y29" s="201"/>
      <c r="Z29" s="201"/>
      <c r="AA29" s="201"/>
      <c r="AB29" s="201"/>
      <c r="AC29" s="201"/>
      <c r="AD29" s="201"/>
      <c r="AE29" s="201"/>
      <c r="AF29" s="201"/>
      <c r="AG29" s="201"/>
      <c r="AH29" s="201"/>
      <c r="AI29" s="201"/>
      <c r="AJ29" s="201"/>
      <c r="AK29" s="202"/>
      <c r="AL29" s="202"/>
      <c r="AM29" s="204"/>
      <c r="AN29" s="278"/>
      <c r="AO29" s="278"/>
      <c r="AP29" s="201"/>
      <c r="AQ29" s="201"/>
      <c r="AR29" s="201"/>
      <c r="AS29" s="201"/>
      <c r="AT29" s="201"/>
      <c r="AU29" s="201"/>
      <c r="AV29" s="201"/>
      <c r="AW29" s="201"/>
      <c r="AX29" s="201"/>
      <c r="AY29" s="201"/>
      <c r="AZ29" s="201"/>
      <c r="BA29" s="201"/>
      <c r="BB29" s="201"/>
      <c r="BC29" s="201"/>
      <c r="BD29" s="202"/>
      <c r="BE29" s="202"/>
      <c r="BF29" s="204"/>
      <c r="BG29" s="278"/>
      <c r="BH29" s="278"/>
    </row>
    <row r="30" spans="1:60" ht="14.25" customHeight="1" x14ac:dyDescent="0.15">
      <c r="A30" s="21">
        <v>25</v>
      </c>
      <c r="B30" s="39" t="e">
        <f>IF(VLOOKUP(A30,リスト!$A:$BB,54,0)="○","（入力不要）",VLOOKUP(A30,リスト!$A:$E,5,0))</f>
        <v>#N/A</v>
      </c>
      <c r="C30" s="39" t="e">
        <f>IF(VLOOKUP(A30,リスト!$A:$BB,54,0)="○","",VLOOKUP(A30,リスト!$A:$G,7,0))</f>
        <v>#N/A</v>
      </c>
      <c r="D30" s="201"/>
      <c r="E30" s="201"/>
      <c r="F30" s="201"/>
      <c r="G30" s="201"/>
      <c r="H30" s="201"/>
      <c r="I30" s="201"/>
      <c r="J30" s="201"/>
      <c r="K30" s="201"/>
      <c r="L30" s="201"/>
      <c r="M30" s="201"/>
      <c r="N30" s="201"/>
      <c r="O30" s="201"/>
      <c r="P30" s="201"/>
      <c r="Q30" s="201"/>
      <c r="R30" s="202"/>
      <c r="S30" s="202"/>
      <c r="T30" s="204"/>
      <c r="U30" s="278"/>
      <c r="V30" s="278"/>
      <c r="W30" s="201"/>
      <c r="X30" s="201"/>
      <c r="Y30" s="201"/>
      <c r="Z30" s="201"/>
      <c r="AA30" s="201"/>
      <c r="AB30" s="201"/>
      <c r="AC30" s="201"/>
      <c r="AD30" s="201"/>
      <c r="AE30" s="201"/>
      <c r="AF30" s="201"/>
      <c r="AG30" s="201"/>
      <c r="AH30" s="201"/>
      <c r="AI30" s="201"/>
      <c r="AJ30" s="201"/>
      <c r="AK30" s="202"/>
      <c r="AL30" s="202"/>
      <c r="AM30" s="204"/>
      <c r="AN30" s="278"/>
      <c r="AO30" s="278"/>
      <c r="AP30" s="201"/>
      <c r="AQ30" s="201"/>
      <c r="AR30" s="201"/>
      <c r="AS30" s="201"/>
      <c r="AT30" s="201"/>
      <c r="AU30" s="201"/>
      <c r="AV30" s="201"/>
      <c r="AW30" s="201"/>
      <c r="AX30" s="201"/>
      <c r="AY30" s="201"/>
      <c r="AZ30" s="201"/>
      <c r="BA30" s="201"/>
      <c r="BB30" s="201"/>
      <c r="BC30" s="201"/>
      <c r="BD30" s="202"/>
      <c r="BE30" s="202"/>
      <c r="BF30" s="204"/>
      <c r="BG30" s="278"/>
      <c r="BH30" s="278"/>
    </row>
    <row r="31" spans="1:60" ht="14.25" customHeight="1" x14ac:dyDescent="0.15">
      <c r="A31" s="21">
        <v>26</v>
      </c>
      <c r="B31" s="39" t="e">
        <f>IF(VLOOKUP(A31,リスト!$A:$BB,54,0)="○","（入力不要）",VLOOKUP(A31,リスト!$A:$E,5,0))</f>
        <v>#N/A</v>
      </c>
      <c r="C31" s="39" t="e">
        <f>IF(VLOOKUP(A31,リスト!$A:$BB,54,0)="○","",VLOOKUP(A31,リスト!$A:$G,7,0))</f>
        <v>#N/A</v>
      </c>
      <c r="D31" s="201"/>
      <c r="E31" s="201"/>
      <c r="F31" s="201"/>
      <c r="G31" s="201"/>
      <c r="H31" s="201"/>
      <c r="I31" s="201"/>
      <c r="J31" s="201"/>
      <c r="K31" s="201"/>
      <c r="L31" s="201"/>
      <c r="M31" s="201"/>
      <c r="N31" s="201"/>
      <c r="O31" s="201"/>
      <c r="P31" s="201"/>
      <c r="Q31" s="201"/>
      <c r="R31" s="202"/>
      <c r="S31" s="202"/>
      <c r="T31" s="204"/>
      <c r="U31" s="278"/>
      <c r="V31" s="278"/>
      <c r="W31" s="201"/>
      <c r="X31" s="201"/>
      <c r="Y31" s="201"/>
      <c r="Z31" s="201"/>
      <c r="AA31" s="201"/>
      <c r="AB31" s="201"/>
      <c r="AC31" s="201"/>
      <c r="AD31" s="201"/>
      <c r="AE31" s="201"/>
      <c r="AF31" s="201"/>
      <c r="AG31" s="201"/>
      <c r="AH31" s="201"/>
      <c r="AI31" s="201"/>
      <c r="AJ31" s="201"/>
      <c r="AK31" s="202"/>
      <c r="AL31" s="202"/>
      <c r="AM31" s="204"/>
      <c r="AN31" s="278"/>
      <c r="AO31" s="278"/>
      <c r="AP31" s="201"/>
      <c r="AQ31" s="201"/>
      <c r="AR31" s="201"/>
      <c r="AS31" s="201"/>
      <c r="AT31" s="201"/>
      <c r="AU31" s="201"/>
      <c r="AV31" s="201"/>
      <c r="AW31" s="201"/>
      <c r="AX31" s="201"/>
      <c r="AY31" s="201"/>
      <c r="AZ31" s="201"/>
      <c r="BA31" s="201"/>
      <c r="BB31" s="201"/>
      <c r="BC31" s="201"/>
      <c r="BD31" s="202"/>
      <c r="BE31" s="202"/>
      <c r="BF31" s="204"/>
      <c r="BG31" s="278"/>
      <c r="BH31" s="278"/>
    </row>
    <row r="32" spans="1:60" ht="14.25" customHeight="1" x14ac:dyDescent="0.15">
      <c r="A32" s="21">
        <v>27</v>
      </c>
      <c r="B32" s="39" t="e">
        <f>IF(VLOOKUP(A32,リスト!$A:$BB,54,0)="○","（入力不要）",VLOOKUP(A32,リスト!$A:$E,5,0))</f>
        <v>#N/A</v>
      </c>
      <c r="C32" s="39" t="e">
        <f>IF(VLOOKUP(A32,リスト!$A:$BB,54,0)="○","",VLOOKUP(A32,リスト!$A:$G,7,0))</f>
        <v>#N/A</v>
      </c>
      <c r="D32" s="201"/>
      <c r="E32" s="201"/>
      <c r="F32" s="201"/>
      <c r="G32" s="201"/>
      <c r="H32" s="201"/>
      <c r="I32" s="201"/>
      <c r="J32" s="201"/>
      <c r="K32" s="201"/>
      <c r="L32" s="201"/>
      <c r="M32" s="201"/>
      <c r="N32" s="201"/>
      <c r="O32" s="201"/>
      <c r="P32" s="201"/>
      <c r="Q32" s="201"/>
      <c r="R32" s="202"/>
      <c r="S32" s="202"/>
      <c r="T32" s="204"/>
      <c r="U32" s="278"/>
      <c r="V32" s="278"/>
      <c r="W32" s="201"/>
      <c r="X32" s="201"/>
      <c r="Y32" s="201"/>
      <c r="Z32" s="201"/>
      <c r="AA32" s="201"/>
      <c r="AB32" s="201"/>
      <c r="AC32" s="201"/>
      <c r="AD32" s="201"/>
      <c r="AE32" s="201"/>
      <c r="AF32" s="201"/>
      <c r="AG32" s="201"/>
      <c r="AH32" s="201"/>
      <c r="AI32" s="201"/>
      <c r="AJ32" s="201"/>
      <c r="AK32" s="202"/>
      <c r="AL32" s="202"/>
      <c r="AM32" s="204"/>
      <c r="AN32" s="278"/>
      <c r="AO32" s="278"/>
      <c r="AP32" s="201"/>
      <c r="AQ32" s="201"/>
      <c r="AR32" s="201"/>
      <c r="AS32" s="201"/>
      <c r="AT32" s="201"/>
      <c r="AU32" s="201"/>
      <c r="AV32" s="201"/>
      <c r="AW32" s="201"/>
      <c r="AX32" s="201"/>
      <c r="AY32" s="201"/>
      <c r="AZ32" s="201"/>
      <c r="BA32" s="201"/>
      <c r="BB32" s="201"/>
      <c r="BC32" s="201"/>
      <c r="BD32" s="202"/>
      <c r="BE32" s="202"/>
      <c r="BF32" s="204"/>
      <c r="BG32" s="278"/>
      <c r="BH32" s="278"/>
    </row>
    <row r="33" spans="1:60" ht="14.25" customHeight="1" x14ac:dyDescent="0.15">
      <c r="A33" s="21">
        <v>28</v>
      </c>
      <c r="B33" s="39" t="e">
        <f>IF(VLOOKUP(A33,リスト!$A:$BB,54,0)="○","（入力不要）",VLOOKUP(A33,リスト!$A:$E,5,0))</f>
        <v>#N/A</v>
      </c>
      <c r="C33" s="39" t="e">
        <f>IF(VLOOKUP(A33,リスト!$A:$BB,54,0)="○","",VLOOKUP(A33,リスト!$A:$G,7,0))</f>
        <v>#N/A</v>
      </c>
      <c r="D33" s="201"/>
      <c r="E33" s="201"/>
      <c r="F33" s="201"/>
      <c r="G33" s="201"/>
      <c r="H33" s="201"/>
      <c r="I33" s="201"/>
      <c r="J33" s="201"/>
      <c r="K33" s="201"/>
      <c r="L33" s="201"/>
      <c r="M33" s="201"/>
      <c r="N33" s="201"/>
      <c r="O33" s="201"/>
      <c r="P33" s="201"/>
      <c r="Q33" s="201"/>
      <c r="R33" s="202"/>
      <c r="S33" s="202"/>
      <c r="T33" s="204"/>
      <c r="U33" s="278"/>
      <c r="V33" s="278"/>
      <c r="W33" s="201"/>
      <c r="X33" s="201"/>
      <c r="Y33" s="201"/>
      <c r="Z33" s="201"/>
      <c r="AA33" s="201"/>
      <c r="AB33" s="201"/>
      <c r="AC33" s="201"/>
      <c r="AD33" s="201"/>
      <c r="AE33" s="201"/>
      <c r="AF33" s="201"/>
      <c r="AG33" s="201"/>
      <c r="AH33" s="201"/>
      <c r="AI33" s="201"/>
      <c r="AJ33" s="201"/>
      <c r="AK33" s="202"/>
      <c r="AL33" s="202"/>
      <c r="AM33" s="204"/>
      <c r="AN33" s="278"/>
      <c r="AO33" s="278"/>
      <c r="AP33" s="201"/>
      <c r="AQ33" s="201"/>
      <c r="AR33" s="201"/>
      <c r="AS33" s="201"/>
      <c r="AT33" s="201"/>
      <c r="AU33" s="201"/>
      <c r="AV33" s="201"/>
      <c r="AW33" s="201"/>
      <c r="AX33" s="201"/>
      <c r="AY33" s="201"/>
      <c r="AZ33" s="201"/>
      <c r="BA33" s="201"/>
      <c r="BB33" s="201"/>
      <c r="BC33" s="201"/>
      <c r="BD33" s="202"/>
      <c r="BE33" s="202"/>
      <c r="BF33" s="204"/>
      <c r="BG33" s="278"/>
      <c r="BH33" s="278"/>
    </row>
    <row r="34" spans="1:60" ht="14.25" customHeight="1" x14ac:dyDescent="0.15">
      <c r="A34" s="21">
        <v>29</v>
      </c>
      <c r="B34" s="39" t="e">
        <f>IF(VLOOKUP(A34,リスト!$A:$BB,54,0)="○","（入力不要）",VLOOKUP(A34,リスト!$A:$E,5,0))</f>
        <v>#N/A</v>
      </c>
      <c r="C34" s="39" t="e">
        <f>IF(VLOOKUP(A34,リスト!$A:$BB,54,0)="○","",VLOOKUP(A34,リスト!$A:$G,7,0))</f>
        <v>#N/A</v>
      </c>
      <c r="D34" s="201"/>
      <c r="E34" s="201"/>
      <c r="F34" s="201"/>
      <c r="G34" s="201"/>
      <c r="H34" s="201"/>
      <c r="I34" s="201"/>
      <c r="J34" s="201"/>
      <c r="K34" s="201"/>
      <c r="L34" s="201"/>
      <c r="M34" s="201"/>
      <c r="N34" s="201"/>
      <c r="O34" s="201"/>
      <c r="P34" s="201"/>
      <c r="Q34" s="201"/>
      <c r="R34" s="202"/>
      <c r="S34" s="202"/>
      <c r="T34" s="204"/>
      <c r="U34" s="278"/>
      <c r="V34" s="278"/>
      <c r="W34" s="201"/>
      <c r="X34" s="201"/>
      <c r="Y34" s="201"/>
      <c r="Z34" s="201"/>
      <c r="AA34" s="201"/>
      <c r="AB34" s="201"/>
      <c r="AC34" s="201"/>
      <c r="AD34" s="201"/>
      <c r="AE34" s="201"/>
      <c r="AF34" s="201"/>
      <c r="AG34" s="201"/>
      <c r="AH34" s="201"/>
      <c r="AI34" s="201"/>
      <c r="AJ34" s="201"/>
      <c r="AK34" s="202"/>
      <c r="AL34" s="202"/>
      <c r="AM34" s="204"/>
      <c r="AN34" s="278"/>
      <c r="AO34" s="278"/>
      <c r="AP34" s="201"/>
      <c r="AQ34" s="201"/>
      <c r="AR34" s="201"/>
      <c r="AS34" s="201"/>
      <c r="AT34" s="201"/>
      <c r="AU34" s="201"/>
      <c r="AV34" s="201"/>
      <c r="AW34" s="201"/>
      <c r="AX34" s="201"/>
      <c r="AY34" s="201"/>
      <c r="AZ34" s="201"/>
      <c r="BA34" s="201"/>
      <c r="BB34" s="201"/>
      <c r="BC34" s="201"/>
      <c r="BD34" s="202"/>
      <c r="BE34" s="202"/>
      <c r="BF34" s="204"/>
      <c r="BG34" s="278"/>
      <c r="BH34" s="278"/>
    </row>
    <row r="35" spans="1:60" ht="14.25" customHeight="1" x14ac:dyDescent="0.15">
      <c r="A35" s="21">
        <v>30</v>
      </c>
      <c r="B35" s="39" t="e">
        <f>IF(VLOOKUP(A35,リスト!$A:$BB,54,0)="○","（入力不要）",VLOOKUP(A35,リスト!$A:$E,5,0))</f>
        <v>#N/A</v>
      </c>
      <c r="C35" s="39" t="e">
        <f>IF(VLOOKUP(A35,リスト!$A:$BB,54,0)="○","",VLOOKUP(A35,リスト!$A:$G,7,0))</f>
        <v>#N/A</v>
      </c>
      <c r="D35" s="201"/>
      <c r="E35" s="201"/>
      <c r="F35" s="201"/>
      <c r="G35" s="201"/>
      <c r="H35" s="201"/>
      <c r="I35" s="201"/>
      <c r="J35" s="201"/>
      <c r="K35" s="201"/>
      <c r="L35" s="201"/>
      <c r="M35" s="201"/>
      <c r="N35" s="201"/>
      <c r="O35" s="201"/>
      <c r="P35" s="201"/>
      <c r="Q35" s="201"/>
      <c r="R35" s="202"/>
      <c r="S35" s="202"/>
      <c r="T35" s="204"/>
      <c r="U35" s="278"/>
      <c r="V35" s="278"/>
      <c r="W35" s="201"/>
      <c r="X35" s="201"/>
      <c r="Y35" s="201"/>
      <c r="Z35" s="201"/>
      <c r="AA35" s="201"/>
      <c r="AB35" s="201"/>
      <c r="AC35" s="201"/>
      <c r="AD35" s="201"/>
      <c r="AE35" s="201"/>
      <c r="AF35" s="201"/>
      <c r="AG35" s="201"/>
      <c r="AH35" s="201"/>
      <c r="AI35" s="201"/>
      <c r="AJ35" s="201"/>
      <c r="AK35" s="202"/>
      <c r="AL35" s="202"/>
      <c r="AM35" s="204"/>
      <c r="AN35" s="278"/>
      <c r="AO35" s="278"/>
      <c r="AP35" s="201"/>
      <c r="AQ35" s="201"/>
      <c r="AR35" s="201"/>
      <c r="AS35" s="201"/>
      <c r="AT35" s="201"/>
      <c r="AU35" s="201"/>
      <c r="AV35" s="201"/>
      <c r="AW35" s="201"/>
      <c r="AX35" s="201"/>
      <c r="AY35" s="201"/>
      <c r="AZ35" s="201"/>
      <c r="BA35" s="201"/>
      <c r="BB35" s="201"/>
      <c r="BC35" s="201"/>
      <c r="BD35" s="202"/>
      <c r="BE35" s="202"/>
      <c r="BF35" s="204"/>
      <c r="BG35" s="278"/>
      <c r="BH35" s="278"/>
    </row>
    <row r="36" spans="1:60" ht="14.25" customHeight="1" x14ac:dyDescent="0.15">
      <c r="A36" s="21">
        <v>31</v>
      </c>
      <c r="B36" s="39" t="e">
        <f>IF(VLOOKUP(A36,リスト!$A:$BB,54,0)="○","（入力不要）",VLOOKUP(A36,リスト!$A:$E,5,0))</f>
        <v>#N/A</v>
      </c>
      <c r="C36" s="39" t="e">
        <f>IF(VLOOKUP(A36,リスト!$A:$BB,54,0)="○","",VLOOKUP(A36,リスト!$A:$G,7,0))</f>
        <v>#N/A</v>
      </c>
      <c r="D36" s="201"/>
      <c r="E36" s="201"/>
      <c r="F36" s="201"/>
      <c r="G36" s="201"/>
      <c r="H36" s="201"/>
      <c r="I36" s="201"/>
      <c r="J36" s="201"/>
      <c r="K36" s="201"/>
      <c r="L36" s="201"/>
      <c r="M36" s="201"/>
      <c r="N36" s="201"/>
      <c r="O36" s="201"/>
      <c r="P36" s="201"/>
      <c r="Q36" s="201"/>
      <c r="R36" s="202"/>
      <c r="S36" s="202"/>
      <c r="T36" s="204"/>
      <c r="U36" s="278"/>
      <c r="V36" s="278"/>
      <c r="W36" s="201"/>
      <c r="X36" s="201"/>
      <c r="Y36" s="201"/>
      <c r="Z36" s="201"/>
      <c r="AA36" s="201"/>
      <c r="AB36" s="201"/>
      <c r="AC36" s="201"/>
      <c r="AD36" s="201"/>
      <c r="AE36" s="201"/>
      <c r="AF36" s="201"/>
      <c r="AG36" s="201"/>
      <c r="AH36" s="201"/>
      <c r="AI36" s="201"/>
      <c r="AJ36" s="201"/>
      <c r="AK36" s="202"/>
      <c r="AL36" s="202"/>
      <c r="AM36" s="204"/>
      <c r="AN36" s="278"/>
      <c r="AO36" s="278"/>
      <c r="AP36" s="201"/>
      <c r="AQ36" s="201"/>
      <c r="AR36" s="201"/>
      <c r="AS36" s="201"/>
      <c r="AT36" s="201"/>
      <c r="AU36" s="201"/>
      <c r="AV36" s="201"/>
      <c r="AW36" s="201"/>
      <c r="AX36" s="201"/>
      <c r="AY36" s="201"/>
      <c r="AZ36" s="201"/>
      <c r="BA36" s="201"/>
      <c r="BB36" s="201"/>
      <c r="BC36" s="201"/>
      <c r="BD36" s="202"/>
      <c r="BE36" s="202"/>
      <c r="BF36" s="204"/>
      <c r="BG36" s="278"/>
      <c r="BH36" s="278"/>
    </row>
    <row r="37" spans="1:60" ht="14.25" customHeight="1" x14ac:dyDescent="0.15">
      <c r="A37" s="21">
        <v>32</v>
      </c>
      <c r="B37" s="39" t="e">
        <f>IF(VLOOKUP(A37,リスト!$A:$BB,54,0)="○","（入力不要）",VLOOKUP(A37,リスト!$A:$E,5,0))</f>
        <v>#N/A</v>
      </c>
      <c r="C37" s="39" t="e">
        <f>IF(VLOOKUP(A37,リスト!$A:$BB,54,0)="○","",VLOOKUP(A37,リスト!$A:$G,7,0))</f>
        <v>#N/A</v>
      </c>
      <c r="D37" s="201"/>
      <c r="E37" s="201"/>
      <c r="F37" s="201"/>
      <c r="G37" s="201"/>
      <c r="H37" s="201"/>
      <c r="I37" s="201"/>
      <c r="J37" s="201"/>
      <c r="K37" s="201"/>
      <c r="L37" s="201"/>
      <c r="M37" s="201"/>
      <c r="N37" s="201"/>
      <c r="O37" s="201"/>
      <c r="P37" s="201"/>
      <c r="Q37" s="201"/>
      <c r="R37" s="202"/>
      <c r="S37" s="202"/>
      <c r="T37" s="204"/>
      <c r="U37" s="278"/>
      <c r="V37" s="278"/>
      <c r="W37" s="201"/>
      <c r="X37" s="201"/>
      <c r="Y37" s="201"/>
      <c r="Z37" s="201"/>
      <c r="AA37" s="201"/>
      <c r="AB37" s="201"/>
      <c r="AC37" s="201"/>
      <c r="AD37" s="201"/>
      <c r="AE37" s="201"/>
      <c r="AF37" s="201"/>
      <c r="AG37" s="201"/>
      <c r="AH37" s="201"/>
      <c r="AI37" s="201"/>
      <c r="AJ37" s="201"/>
      <c r="AK37" s="202"/>
      <c r="AL37" s="202"/>
      <c r="AM37" s="204"/>
      <c r="AN37" s="278"/>
      <c r="AO37" s="278"/>
      <c r="AP37" s="201"/>
      <c r="AQ37" s="201"/>
      <c r="AR37" s="201"/>
      <c r="AS37" s="201"/>
      <c r="AT37" s="201"/>
      <c r="AU37" s="201"/>
      <c r="AV37" s="201"/>
      <c r="AW37" s="201"/>
      <c r="AX37" s="201"/>
      <c r="AY37" s="201"/>
      <c r="AZ37" s="201"/>
      <c r="BA37" s="201"/>
      <c r="BB37" s="201"/>
      <c r="BC37" s="201"/>
      <c r="BD37" s="202"/>
      <c r="BE37" s="202"/>
      <c r="BF37" s="204"/>
      <c r="BG37" s="278"/>
      <c r="BH37" s="278"/>
    </row>
    <row r="38" spans="1:60" ht="14.25" customHeight="1" x14ac:dyDescent="0.15">
      <c r="A38" s="21">
        <v>33</v>
      </c>
      <c r="B38" s="39" t="e">
        <f>IF(VLOOKUP(A38,リスト!$A:$BB,54,0)="○","（入力不要）",VLOOKUP(A38,リスト!$A:$E,5,0))</f>
        <v>#N/A</v>
      </c>
      <c r="C38" s="39" t="e">
        <f>IF(VLOOKUP(A38,リスト!$A:$BB,54,0)="○","",VLOOKUP(A38,リスト!$A:$G,7,0))</f>
        <v>#N/A</v>
      </c>
      <c r="D38" s="201"/>
      <c r="E38" s="201"/>
      <c r="F38" s="201"/>
      <c r="G38" s="201"/>
      <c r="H38" s="201"/>
      <c r="I38" s="201"/>
      <c r="J38" s="201"/>
      <c r="K38" s="201"/>
      <c r="L38" s="201"/>
      <c r="M38" s="201"/>
      <c r="N38" s="201"/>
      <c r="O38" s="201"/>
      <c r="P38" s="201"/>
      <c r="Q38" s="201"/>
      <c r="R38" s="202"/>
      <c r="S38" s="202"/>
      <c r="T38" s="204"/>
      <c r="U38" s="278"/>
      <c r="V38" s="278"/>
      <c r="W38" s="201"/>
      <c r="X38" s="201"/>
      <c r="Y38" s="201"/>
      <c r="Z38" s="201"/>
      <c r="AA38" s="201"/>
      <c r="AB38" s="201"/>
      <c r="AC38" s="201"/>
      <c r="AD38" s="201"/>
      <c r="AE38" s="201"/>
      <c r="AF38" s="201"/>
      <c r="AG38" s="201"/>
      <c r="AH38" s="201"/>
      <c r="AI38" s="201"/>
      <c r="AJ38" s="201"/>
      <c r="AK38" s="202"/>
      <c r="AL38" s="202"/>
      <c r="AM38" s="204"/>
      <c r="AN38" s="278"/>
      <c r="AO38" s="278"/>
      <c r="AP38" s="201"/>
      <c r="AQ38" s="201"/>
      <c r="AR38" s="201"/>
      <c r="AS38" s="201"/>
      <c r="AT38" s="201"/>
      <c r="AU38" s="201"/>
      <c r="AV38" s="201"/>
      <c r="AW38" s="201"/>
      <c r="AX38" s="201"/>
      <c r="AY38" s="201"/>
      <c r="AZ38" s="201"/>
      <c r="BA38" s="201"/>
      <c r="BB38" s="201"/>
      <c r="BC38" s="201"/>
      <c r="BD38" s="202"/>
      <c r="BE38" s="202"/>
      <c r="BF38" s="204"/>
      <c r="BG38" s="278"/>
      <c r="BH38" s="278"/>
    </row>
    <row r="39" spans="1:60" ht="14.25" customHeight="1" x14ac:dyDescent="0.15">
      <c r="A39" s="21">
        <v>34</v>
      </c>
      <c r="B39" s="39" t="e">
        <f>IF(VLOOKUP(A39,リスト!$A:$BB,54,0)="○","（入力不要）",VLOOKUP(A39,リスト!$A:$E,5,0))</f>
        <v>#N/A</v>
      </c>
      <c r="C39" s="39" t="e">
        <f>IF(VLOOKUP(A39,リスト!$A:$BB,54,0)="○","",VLOOKUP(A39,リスト!$A:$G,7,0))</f>
        <v>#N/A</v>
      </c>
      <c r="D39" s="201"/>
      <c r="E39" s="201"/>
      <c r="F39" s="201"/>
      <c r="G39" s="201"/>
      <c r="H39" s="201"/>
      <c r="I39" s="201"/>
      <c r="J39" s="201"/>
      <c r="K39" s="201"/>
      <c r="L39" s="201"/>
      <c r="M39" s="201"/>
      <c r="N39" s="201"/>
      <c r="O39" s="201"/>
      <c r="P39" s="201"/>
      <c r="Q39" s="201"/>
      <c r="R39" s="202"/>
      <c r="S39" s="202"/>
      <c r="T39" s="204"/>
      <c r="U39" s="278"/>
      <c r="V39" s="278"/>
      <c r="W39" s="201"/>
      <c r="X39" s="201"/>
      <c r="Y39" s="201"/>
      <c r="Z39" s="201"/>
      <c r="AA39" s="201"/>
      <c r="AB39" s="201"/>
      <c r="AC39" s="201"/>
      <c r="AD39" s="201"/>
      <c r="AE39" s="201"/>
      <c r="AF39" s="201"/>
      <c r="AG39" s="201"/>
      <c r="AH39" s="201"/>
      <c r="AI39" s="201"/>
      <c r="AJ39" s="201"/>
      <c r="AK39" s="202"/>
      <c r="AL39" s="202"/>
      <c r="AM39" s="204"/>
      <c r="AN39" s="278"/>
      <c r="AO39" s="278"/>
      <c r="AP39" s="201"/>
      <c r="AQ39" s="201"/>
      <c r="AR39" s="201"/>
      <c r="AS39" s="201"/>
      <c r="AT39" s="201"/>
      <c r="AU39" s="201"/>
      <c r="AV39" s="201"/>
      <c r="AW39" s="201"/>
      <c r="AX39" s="201"/>
      <c r="AY39" s="201"/>
      <c r="AZ39" s="201"/>
      <c r="BA39" s="201"/>
      <c r="BB39" s="201"/>
      <c r="BC39" s="201"/>
      <c r="BD39" s="202"/>
      <c r="BE39" s="202"/>
      <c r="BF39" s="204"/>
      <c r="BG39" s="278"/>
      <c r="BH39" s="278"/>
    </row>
    <row r="40" spans="1:60" ht="14.25" customHeight="1" x14ac:dyDescent="0.15">
      <c r="A40" s="21">
        <v>35</v>
      </c>
      <c r="B40" s="39" t="e">
        <f>IF(VLOOKUP(A40,リスト!$A:$BB,54,0)="○","（入力不要）",VLOOKUP(A40,リスト!$A:$E,5,0))</f>
        <v>#N/A</v>
      </c>
      <c r="C40" s="39" t="e">
        <f>IF(VLOOKUP(A40,リスト!$A:$BB,54,0)="○","",VLOOKUP(A40,リスト!$A:$G,7,0))</f>
        <v>#N/A</v>
      </c>
      <c r="D40" s="201"/>
      <c r="E40" s="201"/>
      <c r="F40" s="201"/>
      <c r="G40" s="201"/>
      <c r="H40" s="201"/>
      <c r="I40" s="201"/>
      <c r="J40" s="201"/>
      <c r="K40" s="201"/>
      <c r="L40" s="201"/>
      <c r="M40" s="201"/>
      <c r="N40" s="201"/>
      <c r="O40" s="201"/>
      <c r="P40" s="201"/>
      <c r="Q40" s="201"/>
      <c r="R40" s="202"/>
      <c r="S40" s="202"/>
      <c r="T40" s="204"/>
      <c r="U40" s="278"/>
      <c r="V40" s="278"/>
      <c r="W40" s="201"/>
      <c r="X40" s="201"/>
      <c r="Y40" s="201"/>
      <c r="Z40" s="201"/>
      <c r="AA40" s="201"/>
      <c r="AB40" s="201"/>
      <c r="AC40" s="201"/>
      <c r="AD40" s="201"/>
      <c r="AE40" s="201"/>
      <c r="AF40" s="201"/>
      <c r="AG40" s="201"/>
      <c r="AH40" s="201"/>
      <c r="AI40" s="201"/>
      <c r="AJ40" s="201"/>
      <c r="AK40" s="202"/>
      <c r="AL40" s="202"/>
      <c r="AM40" s="204"/>
      <c r="AN40" s="278"/>
      <c r="AO40" s="278"/>
      <c r="AP40" s="201"/>
      <c r="AQ40" s="201"/>
      <c r="AR40" s="201"/>
      <c r="AS40" s="201"/>
      <c r="AT40" s="201"/>
      <c r="AU40" s="201"/>
      <c r="AV40" s="201"/>
      <c r="AW40" s="201"/>
      <c r="AX40" s="201"/>
      <c r="AY40" s="201"/>
      <c r="AZ40" s="201"/>
      <c r="BA40" s="201"/>
      <c r="BB40" s="201"/>
      <c r="BC40" s="201"/>
      <c r="BD40" s="202"/>
      <c r="BE40" s="202"/>
      <c r="BF40" s="204"/>
      <c r="BG40" s="278"/>
      <c r="BH40" s="278"/>
    </row>
    <row r="41" spans="1:60" ht="14.25" customHeight="1" x14ac:dyDescent="0.15">
      <c r="A41" s="21">
        <v>36</v>
      </c>
      <c r="B41" s="39" t="e">
        <f>IF(VLOOKUP(A41,リスト!$A:$BB,54,0)="○","（入力不要）",VLOOKUP(A41,リスト!$A:$E,5,0))</f>
        <v>#N/A</v>
      </c>
      <c r="C41" s="39" t="e">
        <f>IF(VLOOKUP(A41,リスト!$A:$BB,54,0)="○","",VLOOKUP(A41,リスト!$A:$G,7,0))</f>
        <v>#N/A</v>
      </c>
      <c r="D41" s="201"/>
      <c r="E41" s="201"/>
      <c r="F41" s="201"/>
      <c r="G41" s="201"/>
      <c r="H41" s="201"/>
      <c r="I41" s="201"/>
      <c r="J41" s="201"/>
      <c r="K41" s="201"/>
      <c r="L41" s="201"/>
      <c r="M41" s="201"/>
      <c r="N41" s="201"/>
      <c r="O41" s="201"/>
      <c r="P41" s="201"/>
      <c r="Q41" s="201"/>
      <c r="R41" s="202"/>
      <c r="S41" s="202"/>
      <c r="T41" s="204"/>
      <c r="U41" s="278"/>
      <c r="V41" s="278"/>
      <c r="W41" s="201"/>
      <c r="X41" s="201"/>
      <c r="Y41" s="201"/>
      <c r="Z41" s="201"/>
      <c r="AA41" s="201"/>
      <c r="AB41" s="201"/>
      <c r="AC41" s="201"/>
      <c r="AD41" s="201"/>
      <c r="AE41" s="201"/>
      <c r="AF41" s="201"/>
      <c r="AG41" s="201"/>
      <c r="AH41" s="201"/>
      <c r="AI41" s="201"/>
      <c r="AJ41" s="201"/>
      <c r="AK41" s="202"/>
      <c r="AL41" s="202"/>
      <c r="AM41" s="204"/>
      <c r="AN41" s="278"/>
      <c r="AO41" s="278"/>
      <c r="AP41" s="201"/>
      <c r="AQ41" s="201"/>
      <c r="AR41" s="201"/>
      <c r="AS41" s="201"/>
      <c r="AT41" s="201"/>
      <c r="AU41" s="201"/>
      <c r="AV41" s="201"/>
      <c r="AW41" s="201"/>
      <c r="AX41" s="201"/>
      <c r="AY41" s="201"/>
      <c r="AZ41" s="201"/>
      <c r="BA41" s="201"/>
      <c r="BB41" s="201"/>
      <c r="BC41" s="201"/>
      <c r="BD41" s="202"/>
      <c r="BE41" s="202"/>
      <c r="BF41" s="204"/>
      <c r="BG41" s="278"/>
      <c r="BH41" s="278"/>
    </row>
    <row r="42" spans="1:60" ht="14.25" customHeight="1" x14ac:dyDescent="0.15">
      <c r="A42" s="21">
        <v>37</v>
      </c>
      <c r="B42" s="39" t="e">
        <f>IF(VLOOKUP(A42,リスト!$A:$BB,54,0)="○","（入力不要）",VLOOKUP(A42,リスト!$A:$E,5,0))</f>
        <v>#N/A</v>
      </c>
      <c r="C42" s="39" t="e">
        <f>IF(VLOOKUP(A42,リスト!$A:$BB,54,0)="○","",VLOOKUP(A42,リスト!$A:$G,7,0))</f>
        <v>#N/A</v>
      </c>
      <c r="D42" s="201"/>
      <c r="E42" s="201"/>
      <c r="F42" s="201"/>
      <c r="G42" s="201"/>
      <c r="H42" s="201"/>
      <c r="I42" s="201"/>
      <c r="J42" s="201"/>
      <c r="K42" s="201"/>
      <c r="L42" s="201"/>
      <c r="M42" s="201"/>
      <c r="N42" s="201"/>
      <c r="O42" s="201"/>
      <c r="P42" s="201"/>
      <c r="Q42" s="201"/>
      <c r="R42" s="202"/>
      <c r="S42" s="202"/>
      <c r="T42" s="204"/>
      <c r="U42" s="278"/>
      <c r="V42" s="278"/>
      <c r="W42" s="201"/>
      <c r="X42" s="201"/>
      <c r="Y42" s="201"/>
      <c r="Z42" s="201"/>
      <c r="AA42" s="201"/>
      <c r="AB42" s="201"/>
      <c r="AC42" s="201"/>
      <c r="AD42" s="201"/>
      <c r="AE42" s="201"/>
      <c r="AF42" s="201"/>
      <c r="AG42" s="201"/>
      <c r="AH42" s="201"/>
      <c r="AI42" s="201"/>
      <c r="AJ42" s="201"/>
      <c r="AK42" s="202"/>
      <c r="AL42" s="202"/>
      <c r="AM42" s="204"/>
      <c r="AN42" s="278"/>
      <c r="AO42" s="278"/>
      <c r="AP42" s="201"/>
      <c r="AQ42" s="201"/>
      <c r="AR42" s="201"/>
      <c r="AS42" s="201"/>
      <c r="AT42" s="201"/>
      <c r="AU42" s="201"/>
      <c r="AV42" s="201"/>
      <c r="AW42" s="201"/>
      <c r="AX42" s="201"/>
      <c r="AY42" s="201"/>
      <c r="AZ42" s="201"/>
      <c r="BA42" s="201"/>
      <c r="BB42" s="201"/>
      <c r="BC42" s="201"/>
      <c r="BD42" s="202"/>
      <c r="BE42" s="202"/>
      <c r="BF42" s="204"/>
      <c r="BG42" s="278"/>
      <c r="BH42" s="278"/>
    </row>
    <row r="43" spans="1:60" ht="14.25" customHeight="1" x14ac:dyDescent="0.15">
      <c r="A43" s="21">
        <v>38</v>
      </c>
      <c r="B43" s="39" t="e">
        <f>IF(VLOOKUP(A43,リスト!$A:$BB,54,0)="○","（入力不要）",VLOOKUP(A43,リスト!$A:$E,5,0))</f>
        <v>#N/A</v>
      </c>
      <c r="C43" s="39" t="e">
        <f>IF(VLOOKUP(A43,リスト!$A:$BB,54,0)="○","",VLOOKUP(A43,リスト!$A:$G,7,0))</f>
        <v>#N/A</v>
      </c>
      <c r="D43" s="201"/>
      <c r="E43" s="201"/>
      <c r="F43" s="201"/>
      <c r="G43" s="201"/>
      <c r="H43" s="201"/>
      <c r="I43" s="201"/>
      <c r="J43" s="201"/>
      <c r="K43" s="201"/>
      <c r="L43" s="201"/>
      <c r="M43" s="201"/>
      <c r="N43" s="201"/>
      <c r="O43" s="201"/>
      <c r="P43" s="201"/>
      <c r="Q43" s="201"/>
      <c r="R43" s="202"/>
      <c r="S43" s="202"/>
      <c r="T43" s="204"/>
      <c r="U43" s="278"/>
      <c r="V43" s="278"/>
      <c r="W43" s="201"/>
      <c r="X43" s="201"/>
      <c r="Y43" s="201"/>
      <c r="Z43" s="201"/>
      <c r="AA43" s="201"/>
      <c r="AB43" s="201"/>
      <c r="AC43" s="201"/>
      <c r="AD43" s="201"/>
      <c r="AE43" s="201"/>
      <c r="AF43" s="201"/>
      <c r="AG43" s="201"/>
      <c r="AH43" s="201"/>
      <c r="AI43" s="201"/>
      <c r="AJ43" s="201"/>
      <c r="AK43" s="202"/>
      <c r="AL43" s="202"/>
      <c r="AM43" s="204"/>
      <c r="AN43" s="278"/>
      <c r="AO43" s="278"/>
      <c r="AP43" s="201"/>
      <c r="AQ43" s="201"/>
      <c r="AR43" s="201"/>
      <c r="AS43" s="201"/>
      <c r="AT43" s="201"/>
      <c r="AU43" s="201"/>
      <c r="AV43" s="201"/>
      <c r="AW43" s="201"/>
      <c r="AX43" s="201"/>
      <c r="AY43" s="201"/>
      <c r="AZ43" s="201"/>
      <c r="BA43" s="201"/>
      <c r="BB43" s="201"/>
      <c r="BC43" s="201"/>
      <c r="BD43" s="202"/>
      <c r="BE43" s="202"/>
      <c r="BF43" s="204"/>
      <c r="BG43" s="278"/>
      <c r="BH43" s="278"/>
    </row>
    <row r="44" spans="1:60" ht="14.25" customHeight="1" x14ac:dyDescent="0.15">
      <c r="A44" s="21">
        <v>39</v>
      </c>
      <c r="B44" s="39" t="e">
        <f>IF(VLOOKUP(A44,リスト!$A:$BB,54,0)="○","（入力不要）",VLOOKUP(A44,リスト!$A:$E,5,0))</f>
        <v>#N/A</v>
      </c>
      <c r="C44" s="39" t="e">
        <f>IF(VLOOKUP(A44,リスト!$A:$BB,54,0)="○","",VLOOKUP(A44,リスト!$A:$G,7,0))</f>
        <v>#N/A</v>
      </c>
      <c r="D44" s="201"/>
      <c r="E44" s="201"/>
      <c r="F44" s="201"/>
      <c r="G44" s="201"/>
      <c r="H44" s="201"/>
      <c r="I44" s="201"/>
      <c r="J44" s="201"/>
      <c r="K44" s="201"/>
      <c r="L44" s="201"/>
      <c r="M44" s="201"/>
      <c r="N44" s="201"/>
      <c r="O44" s="201"/>
      <c r="P44" s="201"/>
      <c r="Q44" s="201"/>
      <c r="R44" s="202"/>
      <c r="S44" s="202"/>
      <c r="T44" s="204"/>
      <c r="U44" s="278"/>
      <c r="V44" s="278"/>
      <c r="W44" s="201"/>
      <c r="X44" s="201"/>
      <c r="Y44" s="201"/>
      <c r="Z44" s="201"/>
      <c r="AA44" s="201"/>
      <c r="AB44" s="201"/>
      <c r="AC44" s="201"/>
      <c r="AD44" s="201"/>
      <c r="AE44" s="201"/>
      <c r="AF44" s="201"/>
      <c r="AG44" s="201"/>
      <c r="AH44" s="201"/>
      <c r="AI44" s="201"/>
      <c r="AJ44" s="201"/>
      <c r="AK44" s="202"/>
      <c r="AL44" s="202"/>
      <c r="AM44" s="204"/>
      <c r="AN44" s="278"/>
      <c r="AO44" s="278"/>
      <c r="AP44" s="201"/>
      <c r="AQ44" s="201"/>
      <c r="AR44" s="201"/>
      <c r="AS44" s="201"/>
      <c r="AT44" s="201"/>
      <c r="AU44" s="201"/>
      <c r="AV44" s="201"/>
      <c r="AW44" s="201"/>
      <c r="AX44" s="201"/>
      <c r="AY44" s="201"/>
      <c r="AZ44" s="201"/>
      <c r="BA44" s="201"/>
      <c r="BB44" s="201"/>
      <c r="BC44" s="201"/>
      <c r="BD44" s="202"/>
      <c r="BE44" s="202"/>
      <c r="BF44" s="204"/>
      <c r="BG44" s="278"/>
      <c r="BH44" s="278"/>
    </row>
    <row r="45" spans="1:60" ht="14.25" customHeight="1" x14ac:dyDescent="0.15">
      <c r="A45" s="21">
        <v>40</v>
      </c>
      <c r="B45" s="39" t="e">
        <f>IF(VLOOKUP(A45,リスト!$A:$BB,54,0)="○","（入力不要）",VLOOKUP(A45,リスト!$A:$E,5,0))</f>
        <v>#N/A</v>
      </c>
      <c r="C45" s="39" t="e">
        <f>IF(VLOOKUP(A45,リスト!$A:$BB,54,0)="○","",VLOOKUP(A45,リスト!$A:$G,7,0))</f>
        <v>#N/A</v>
      </c>
      <c r="D45" s="201"/>
      <c r="E45" s="201"/>
      <c r="F45" s="201"/>
      <c r="G45" s="201"/>
      <c r="H45" s="201"/>
      <c r="I45" s="201"/>
      <c r="J45" s="201"/>
      <c r="K45" s="201"/>
      <c r="L45" s="201"/>
      <c r="M45" s="201"/>
      <c r="N45" s="201"/>
      <c r="O45" s="201"/>
      <c r="P45" s="201"/>
      <c r="Q45" s="201"/>
      <c r="R45" s="202"/>
      <c r="S45" s="202"/>
      <c r="T45" s="204"/>
      <c r="U45" s="278"/>
      <c r="V45" s="278"/>
      <c r="W45" s="201"/>
      <c r="X45" s="201"/>
      <c r="Y45" s="201"/>
      <c r="Z45" s="201"/>
      <c r="AA45" s="201"/>
      <c r="AB45" s="201"/>
      <c r="AC45" s="201"/>
      <c r="AD45" s="201"/>
      <c r="AE45" s="201"/>
      <c r="AF45" s="201"/>
      <c r="AG45" s="201"/>
      <c r="AH45" s="201"/>
      <c r="AI45" s="201"/>
      <c r="AJ45" s="201"/>
      <c r="AK45" s="202"/>
      <c r="AL45" s="202"/>
      <c r="AM45" s="204"/>
      <c r="AN45" s="278"/>
      <c r="AO45" s="278"/>
      <c r="AP45" s="201"/>
      <c r="AQ45" s="201"/>
      <c r="AR45" s="201"/>
      <c r="AS45" s="201"/>
      <c r="AT45" s="201"/>
      <c r="AU45" s="201"/>
      <c r="AV45" s="201"/>
      <c r="AW45" s="201"/>
      <c r="AX45" s="201"/>
      <c r="AY45" s="201"/>
      <c r="AZ45" s="201"/>
      <c r="BA45" s="201"/>
      <c r="BB45" s="201"/>
      <c r="BC45" s="201"/>
      <c r="BD45" s="202"/>
      <c r="BE45" s="202"/>
      <c r="BF45" s="204"/>
      <c r="BG45" s="278"/>
      <c r="BH45" s="278"/>
    </row>
    <row r="46" spans="1:60" ht="14.25" customHeight="1" x14ac:dyDescent="0.15">
      <c r="A46" s="21">
        <v>41</v>
      </c>
      <c r="B46" s="39" t="e">
        <f>IF(VLOOKUP(A46,リスト!$A:$BB,54,0)="○","（入力不要）",VLOOKUP(A46,リスト!$A:$E,5,0))</f>
        <v>#N/A</v>
      </c>
      <c r="C46" s="39" t="e">
        <f>IF(VLOOKUP(A46,リスト!$A:$BB,54,0)="○","",VLOOKUP(A46,リスト!$A:$G,7,0))</f>
        <v>#N/A</v>
      </c>
      <c r="D46" s="201"/>
      <c r="E46" s="201"/>
      <c r="F46" s="201"/>
      <c r="G46" s="201"/>
      <c r="H46" s="201"/>
      <c r="I46" s="201"/>
      <c r="J46" s="201"/>
      <c r="K46" s="201"/>
      <c r="L46" s="201"/>
      <c r="M46" s="201"/>
      <c r="N46" s="201"/>
      <c r="O46" s="201"/>
      <c r="P46" s="201"/>
      <c r="Q46" s="201"/>
      <c r="R46" s="202"/>
      <c r="S46" s="202"/>
      <c r="T46" s="204"/>
      <c r="U46" s="278"/>
      <c r="V46" s="278"/>
      <c r="W46" s="201"/>
      <c r="X46" s="201"/>
      <c r="Y46" s="201"/>
      <c r="Z46" s="201"/>
      <c r="AA46" s="201"/>
      <c r="AB46" s="201"/>
      <c r="AC46" s="201"/>
      <c r="AD46" s="201"/>
      <c r="AE46" s="201"/>
      <c r="AF46" s="201"/>
      <c r="AG46" s="201"/>
      <c r="AH46" s="201"/>
      <c r="AI46" s="201"/>
      <c r="AJ46" s="201"/>
      <c r="AK46" s="202"/>
      <c r="AL46" s="202"/>
      <c r="AM46" s="204"/>
      <c r="AN46" s="278"/>
      <c r="AO46" s="278"/>
      <c r="AP46" s="201"/>
      <c r="AQ46" s="201"/>
      <c r="AR46" s="201"/>
      <c r="AS46" s="201"/>
      <c r="AT46" s="201"/>
      <c r="AU46" s="201"/>
      <c r="AV46" s="201"/>
      <c r="AW46" s="201"/>
      <c r="AX46" s="201"/>
      <c r="AY46" s="201"/>
      <c r="AZ46" s="201"/>
      <c r="BA46" s="201"/>
      <c r="BB46" s="201"/>
      <c r="BC46" s="201"/>
      <c r="BD46" s="202"/>
      <c r="BE46" s="202"/>
      <c r="BF46" s="204"/>
      <c r="BG46" s="278"/>
      <c r="BH46" s="278"/>
    </row>
    <row r="47" spans="1:60" ht="14.25" customHeight="1" x14ac:dyDescent="0.15">
      <c r="A47" s="21">
        <v>42</v>
      </c>
      <c r="B47" s="39" t="e">
        <f>IF(VLOOKUP(A47,リスト!$A:$BB,54,0)="○","（入力不要）",VLOOKUP(A47,リスト!$A:$E,5,0))</f>
        <v>#N/A</v>
      </c>
      <c r="C47" s="39" t="e">
        <f>IF(VLOOKUP(A47,リスト!$A:$BB,54,0)="○","",VLOOKUP(A47,リスト!$A:$G,7,0))</f>
        <v>#N/A</v>
      </c>
      <c r="D47" s="201"/>
      <c r="E47" s="201"/>
      <c r="F47" s="201"/>
      <c r="G47" s="201"/>
      <c r="H47" s="201"/>
      <c r="I47" s="201"/>
      <c r="J47" s="201"/>
      <c r="K47" s="201"/>
      <c r="L47" s="201"/>
      <c r="M47" s="201"/>
      <c r="N47" s="201"/>
      <c r="O47" s="201"/>
      <c r="P47" s="201"/>
      <c r="Q47" s="201"/>
      <c r="R47" s="202"/>
      <c r="S47" s="202"/>
      <c r="T47" s="204"/>
      <c r="U47" s="278"/>
      <c r="V47" s="278"/>
      <c r="W47" s="201"/>
      <c r="X47" s="201"/>
      <c r="Y47" s="201"/>
      <c r="Z47" s="201"/>
      <c r="AA47" s="201"/>
      <c r="AB47" s="201"/>
      <c r="AC47" s="201"/>
      <c r="AD47" s="201"/>
      <c r="AE47" s="201"/>
      <c r="AF47" s="201"/>
      <c r="AG47" s="201"/>
      <c r="AH47" s="201"/>
      <c r="AI47" s="201"/>
      <c r="AJ47" s="201"/>
      <c r="AK47" s="202"/>
      <c r="AL47" s="202"/>
      <c r="AM47" s="204"/>
      <c r="AN47" s="278"/>
      <c r="AO47" s="278"/>
      <c r="AP47" s="201"/>
      <c r="AQ47" s="201"/>
      <c r="AR47" s="201"/>
      <c r="AS47" s="201"/>
      <c r="AT47" s="201"/>
      <c r="AU47" s="201"/>
      <c r="AV47" s="201"/>
      <c r="AW47" s="201"/>
      <c r="AX47" s="201"/>
      <c r="AY47" s="201"/>
      <c r="AZ47" s="201"/>
      <c r="BA47" s="201"/>
      <c r="BB47" s="201"/>
      <c r="BC47" s="201"/>
      <c r="BD47" s="202"/>
      <c r="BE47" s="202"/>
      <c r="BF47" s="204"/>
      <c r="BG47" s="278"/>
      <c r="BH47" s="278"/>
    </row>
    <row r="48" spans="1:60" ht="14.25" customHeight="1" x14ac:dyDescent="0.15">
      <c r="A48" s="21">
        <v>43</v>
      </c>
      <c r="B48" s="39" t="e">
        <f>IF(VLOOKUP(A48,リスト!$A:$BB,54,0)="○","（入力不要）",VLOOKUP(A48,リスト!$A:$E,5,0))</f>
        <v>#N/A</v>
      </c>
      <c r="C48" s="39" t="e">
        <f>IF(VLOOKUP(A48,リスト!$A:$BB,54,0)="○","",VLOOKUP(A48,リスト!$A:$G,7,0))</f>
        <v>#N/A</v>
      </c>
      <c r="D48" s="201"/>
      <c r="E48" s="201"/>
      <c r="F48" s="201"/>
      <c r="G48" s="201"/>
      <c r="H48" s="201"/>
      <c r="I48" s="201"/>
      <c r="J48" s="201"/>
      <c r="K48" s="201"/>
      <c r="L48" s="201"/>
      <c r="M48" s="201"/>
      <c r="N48" s="201"/>
      <c r="O48" s="201"/>
      <c r="P48" s="201"/>
      <c r="Q48" s="201"/>
      <c r="R48" s="202"/>
      <c r="S48" s="202"/>
      <c r="T48" s="204"/>
      <c r="U48" s="278"/>
      <c r="V48" s="278"/>
      <c r="W48" s="201"/>
      <c r="X48" s="201"/>
      <c r="Y48" s="201"/>
      <c r="Z48" s="201"/>
      <c r="AA48" s="201"/>
      <c r="AB48" s="201"/>
      <c r="AC48" s="201"/>
      <c r="AD48" s="201"/>
      <c r="AE48" s="201"/>
      <c r="AF48" s="201"/>
      <c r="AG48" s="201"/>
      <c r="AH48" s="201"/>
      <c r="AI48" s="201"/>
      <c r="AJ48" s="201"/>
      <c r="AK48" s="202"/>
      <c r="AL48" s="202"/>
      <c r="AM48" s="204"/>
      <c r="AN48" s="278"/>
      <c r="AO48" s="278"/>
      <c r="AP48" s="201"/>
      <c r="AQ48" s="201"/>
      <c r="AR48" s="201"/>
      <c r="AS48" s="201"/>
      <c r="AT48" s="201"/>
      <c r="AU48" s="201"/>
      <c r="AV48" s="201"/>
      <c r="AW48" s="201"/>
      <c r="AX48" s="201"/>
      <c r="AY48" s="201"/>
      <c r="AZ48" s="201"/>
      <c r="BA48" s="201"/>
      <c r="BB48" s="201"/>
      <c r="BC48" s="201"/>
      <c r="BD48" s="202"/>
      <c r="BE48" s="202"/>
      <c r="BF48" s="204"/>
      <c r="BG48" s="278"/>
      <c r="BH48" s="278"/>
    </row>
    <row r="49" spans="1:60" ht="14.25" customHeight="1" x14ac:dyDescent="0.15">
      <c r="A49" s="21">
        <v>44</v>
      </c>
      <c r="B49" s="39" t="e">
        <f>IF(VLOOKUP(A49,リスト!$A:$BB,54,0)="○","（入力不要）",VLOOKUP(A49,リスト!$A:$E,5,0))</f>
        <v>#N/A</v>
      </c>
      <c r="C49" s="39" t="e">
        <f>IF(VLOOKUP(A49,リスト!$A:$BB,54,0)="○","",VLOOKUP(A49,リスト!$A:$G,7,0))</f>
        <v>#N/A</v>
      </c>
      <c r="D49" s="201"/>
      <c r="E49" s="201"/>
      <c r="F49" s="201"/>
      <c r="G49" s="201"/>
      <c r="H49" s="201"/>
      <c r="I49" s="201"/>
      <c r="J49" s="201"/>
      <c r="K49" s="201"/>
      <c r="L49" s="201"/>
      <c r="M49" s="201"/>
      <c r="N49" s="201"/>
      <c r="O49" s="201"/>
      <c r="P49" s="201"/>
      <c r="Q49" s="201"/>
      <c r="R49" s="202"/>
      <c r="S49" s="202"/>
      <c r="T49" s="204"/>
      <c r="U49" s="278"/>
      <c r="V49" s="278"/>
      <c r="W49" s="201"/>
      <c r="X49" s="201"/>
      <c r="Y49" s="201"/>
      <c r="Z49" s="201"/>
      <c r="AA49" s="201"/>
      <c r="AB49" s="201"/>
      <c r="AC49" s="201"/>
      <c r="AD49" s="201"/>
      <c r="AE49" s="201"/>
      <c r="AF49" s="201"/>
      <c r="AG49" s="201"/>
      <c r="AH49" s="201"/>
      <c r="AI49" s="201"/>
      <c r="AJ49" s="201"/>
      <c r="AK49" s="202"/>
      <c r="AL49" s="202"/>
      <c r="AM49" s="204"/>
      <c r="AN49" s="278"/>
      <c r="AO49" s="278"/>
      <c r="AP49" s="201"/>
      <c r="AQ49" s="201"/>
      <c r="AR49" s="201"/>
      <c r="AS49" s="201"/>
      <c r="AT49" s="201"/>
      <c r="AU49" s="201"/>
      <c r="AV49" s="201"/>
      <c r="AW49" s="201"/>
      <c r="AX49" s="201"/>
      <c r="AY49" s="201"/>
      <c r="AZ49" s="201"/>
      <c r="BA49" s="201"/>
      <c r="BB49" s="201"/>
      <c r="BC49" s="201"/>
      <c r="BD49" s="202"/>
      <c r="BE49" s="202"/>
      <c r="BF49" s="204"/>
      <c r="BG49" s="278"/>
      <c r="BH49" s="278"/>
    </row>
    <row r="50" spans="1:60" ht="14.25" customHeight="1" x14ac:dyDescent="0.15">
      <c r="A50" s="21">
        <v>45</v>
      </c>
      <c r="B50" s="39" t="e">
        <f>IF(VLOOKUP(A50,リスト!$A:$BB,54,0)="○","（入力不要）",VLOOKUP(A50,リスト!$A:$E,5,0))</f>
        <v>#N/A</v>
      </c>
      <c r="C50" s="39" t="e">
        <f>IF(VLOOKUP(A50,リスト!$A:$BB,54,0)="○","",VLOOKUP(A50,リスト!$A:$G,7,0))</f>
        <v>#N/A</v>
      </c>
      <c r="D50" s="201"/>
      <c r="E50" s="201"/>
      <c r="F50" s="201"/>
      <c r="G50" s="201"/>
      <c r="H50" s="201"/>
      <c r="I50" s="201"/>
      <c r="J50" s="201"/>
      <c r="K50" s="201"/>
      <c r="L50" s="201"/>
      <c r="M50" s="201"/>
      <c r="N50" s="201"/>
      <c r="O50" s="201"/>
      <c r="P50" s="201"/>
      <c r="Q50" s="201"/>
      <c r="R50" s="202"/>
      <c r="S50" s="202"/>
      <c r="T50" s="204"/>
      <c r="U50" s="278"/>
      <c r="V50" s="278"/>
      <c r="W50" s="201"/>
      <c r="X50" s="201"/>
      <c r="Y50" s="201"/>
      <c r="Z50" s="201"/>
      <c r="AA50" s="201"/>
      <c r="AB50" s="201"/>
      <c r="AC50" s="201"/>
      <c r="AD50" s="201"/>
      <c r="AE50" s="201"/>
      <c r="AF50" s="201"/>
      <c r="AG50" s="201"/>
      <c r="AH50" s="201"/>
      <c r="AI50" s="201"/>
      <c r="AJ50" s="201"/>
      <c r="AK50" s="202"/>
      <c r="AL50" s="202"/>
      <c r="AM50" s="204"/>
      <c r="AN50" s="278"/>
      <c r="AO50" s="278"/>
      <c r="AP50" s="201"/>
      <c r="AQ50" s="201"/>
      <c r="AR50" s="201"/>
      <c r="AS50" s="201"/>
      <c r="AT50" s="201"/>
      <c r="AU50" s="201"/>
      <c r="AV50" s="201"/>
      <c r="AW50" s="201"/>
      <c r="AX50" s="201"/>
      <c r="AY50" s="201"/>
      <c r="AZ50" s="201"/>
      <c r="BA50" s="201"/>
      <c r="BB50" s="201"/>
      <c r="BC50" s="201"/>
      <c r="BD50" s="202"/>
      <c r="BE50" s="202"/>
      <c r="BF50" s="204"/>
      <c r="BG50" s="278"/>
      <c r="BH50" s="278"/>
    </row>
    <row r="51" spans="1:60" ht="14.25" customHeight="1" x14ac:dyDescent="0.15">
      <c r="A51" s="21">
        <v>46</v>
      </c>
      <c r="B51" s="39" t="e">
        <f>IF(VLOOKUP(A51,リスト!$A:$BB,54,0)="○","（入力不要）",VLOOKUP(A51,リスト!$A:$E,5,0))</f>
        <v>#N/A</v>
      </c>
      <c r="C51" s="39" t="e">
        <f>IF(VLOOKUP(A51,リスト!$A:$BB,54,0)="○","",VLOOKUP(A51,リスト!$A:$G,7,0))</f>
        <v>#N/A</v>
      </c>
      <c r="D51" s="201"/>
      <c r="E51" s="201"/>
      <c r="F51" s="201"/>
      <c r="G51" s="201"/>
      <c r="H51" s="201"/>
      <c r="I51" s="201"/>
      <c r="J51" s="201"/>
      <c r="K51" s="201"/>
      <c r="L51" s="201"/>
      <c r="M51" s="201"/>
      <c r="N51" s="201"/>
      <c r="O51" s="201"/>
      <c r="P51" s="201"/>
      <c r="Q51" s="201"/>
      <c r="R51" s="202"/>
      <c r="S51" s="202"/>
      <c r="T51" s="204"/>
      <c r="U51" s="278"/>
      <c r="V51" s="278"/>
      <c r="W51" s="201"/>
      <c r="X51" s="201"/>
      <c r="Y51" s="201"/>
      <c r="Z51" s="201"/>
      <c r="AA51" s="201"/>
      <c r="AB51" s="201"/>
      <c r="AC51" s="201"/>
      <c r="AD51" s="201"/>
      <c r="AE51" s="201"/>
      <c r="AF51" s="201"/>
      <c r="AG51" s="201"/>
      <c r="AH51" s="201"/>
      <c r="AI51" s="201"/>
      <c r="AJ51" s="201"/>
      <c r="AK51" s="202"/>
      <c r="AL51" s="202"/>
      <c r="AM51" s="204"/>
      <c r="AN51" s="278"/>
      <c r="AO51" s="278"/>
      <c r="AP51" s="201"/>
      <c r="AQ51" s="201"/>
      <c r="AR51" s="201"/>
      <c r="AS51" s="201"/>
      <c r="AT51" s="201"/>
      <c r="AU51" s="201"/>
      <c r="AV51" s="201"/>
      <c r="AW51" s="201"/>
      <c r="AX51" s="201"/>
      <c r="AY51" s="201"/>
      <c r="AZ51" s="201"/>
      <c r="BA51" s="201"/>
      <c r="BB51" s="201"/>
      <c r="BC51" s="201"/>
      <c r="BD51" s="202"/>
      <c r="BE51" s="202"/>
      <c r="BF51" s="204"/>
      <c r="BG51" s="278"/>
      <c r="BH51" s="278"/>
    </row>
    <row r="52" spans="1:60" ht="14.25" customHeight="1" x14ac:dyDescent="0.15">
      <c r="A52" s="21">
        <v>47</v>
      </c>
      <c r="B52" s="39" t="e">
        <f>IF(VLOOKUP(A52,リスト!$A:$BB,54,0)="○","（入力不要）",VLOOKUP(A52,リスト!$A:$E,5,0))</f>
        <v>#N/A</v>
      </c>
      <c r="C52" s="39" t="e">
        <f>IF(VLOOKUP(A52,リスト!$A:$BB,54,0)="○","",VLOOKUP(A52,リスト!$A:$G,7,0))</f>
        <v>#N/A</v>
      </c>
      <c r="D52" s="201"/>
      <c r="E52" s="201"/>
      <c r="F52" s="201"/>
      <c r="G52" s="201"/>
      <c r="H52" s="201"/>
      <c r="I52" s="201"/>
      <c r="J52" s="201"/>
      <c r="K52" s="201"/>
      <c r="L52" s="201"/>
      <c r="M52" s="201"/>
      <c r="N52" s="201"/>
      <c r="O52" s="201"/>
      <c r="P52" s="201"/>
      <c r="Q52" s="201"/>
      <c r="R52" s="202"/>
      <c r="S52" s="202"/>
      <c r="T52" s="204"/>
      <c r="U52" s="278"/>
      <c r="V52" s="278"/>
      <c r="W52" s="201"/>
      <c r="X52" s="201"/>
      <c r="Y52" s="201"/>
      <c r="Z52" s="201"/>
      <c r="AA52" s="201"/>
      <c r="AB52" s="201"/>
      <c r="AC52" s="201"/>
      <c r="AD52" s="201"/>
      <c r="AE52" s="201"/>
      <c r="AF52" s="201"/>
      <c r="AG52" s="201"/>
      <c r="AH52" s="201"/>
      <c r="AI52" s="201"/>
      <c r="AJ52" s="201"/>
      <c r="AK52" s="202"/>
      <c r="AL52" s="202"/>
      <c r="AM52" s="204"/>
      <c r="AN52" s="278"/>
      <c r="AO52" s="278"/>
      <c r="AP52" s="201"/>
      <c r="AQ52" s="201"/>
      <c r="AR52" s="201"/>
      <c r="AS52" s="201"/>
      <c r="AT52" s="201"/>
      <c r="AU52" s="201"/>
      <c r="AV52" s="201"/>
      <c r="AW52" s="201"/>
      <c r="AX52" s="201"/>
      <c r="AY52" s="201"/>
      <c r="AZ52" s="201"/>
      <c r="BA52" s="201"/>
      <c r="BB52" s="201"/>
      <c r="BC52" s="201"/>
      <c r="BD52" s="202"/>
      <c r="BE52" s="202"/>
      <c r="BF52" s="204"/>
      <c r="BG52" s="278"/>
      <c r="BH52" s="278"/>
    </row>
    <row r="53" spans="1:60" ht="14.25" customHeight="1" x14ac:dyDescent="0.15">
      <c r="A53" s="21">
        <v>48</v>
      </c>
      <c r="B53" s="39" t="e">
        <f>IF(VLOOKUP(A53,リスト!$A:$BB,54,0)="○","（入力不要）",VLOOKUP(A53,リスト!$A:$E,5,0))</f>
        <v>#N/A</v>
      </c>
      <c r="C53" s="39" t="e">
        <f>IF(VLOOKUP(A53,リスト!$A:$BB,54,0)="○","",VLOOKUP(A53,リスト!$A:$G,7,0))</f>
        <v>#N/A</v>
      </c>
      <c r="D53" s="201"/>
      <c r="E53" s="201"/>
      <c r="F53" s="201"/>
      <c r="G53" s="201"/>
      <c r="H53" s="201"/>
      <c r="I53" s="201"/>
      <c r="J53" s="201"/>
      <c r="K53" s="201"/>
      <c r="L53" s="201"/>
      <c r="M53" s="201"/>
      <c r="N53" s="201"/>
      <c r="O53" s="201"/>
      <c r="P53" s="201"/>
      <c r="Q53" s="201"/>
      <c r="R53" s="202"/>
      <c r="S53" s="202"/>
      <c r="T53" s="204"/>
      <c r="U53" s="278"/>
      <c r="V53" s="278"/>
      <c r="W53" s="201"/>
      <c r="X53" s="201"/>
      <c r="Y53" s="201"/>
      <c r="Z53" s="201"/>
      <c r="AA53" s="201"/>
      <c r="AB53" s="201"/>
      <c r="AC53" s="201"/>
      <c r="AD53" s="201"/>
      <c r="AE53" s="201"/>
      <c r="AF53" s="201"/>
      <c r="AG53" s="201"/>
      <c r="AH53" s="201"/>
      <c r="AI53" s="201"/>
      <c r="AJ53" s="201"/>
      <c r="AK53" s="202"/>
      <c r="AL53" s="202"/>
      <c r="AM53" s="204"/>
      <c r="AN53" s="278"/>
      <c r="AO53" s="278"/>
      <c r="AP53" s="201"/>
      <c r="AQ53" s="201"/>
      <c r="AR53" s="201"/>
      <c r="AS53" s="201"/>
      <c r="AT53" s="201"/>
      <c r="AU53" s="201"/>
      <c r="AV53" s="201"/>
      <c r="AW53" s="201"/>
      <c r="AX53" s="201"/>
      <c r="AY53" s="201"/>
      <c r="AZ53" s="201"/>
      <c r="BA53" s="201"/>
      <c r="BB53" s="201"/>
      <c r="BC53" s="201"/>
      <c r="BD53" s="202"/>
      <c r="BE53" s="202"/>
      <c r="BF53" s="204"/>
      <c r="BG53" s="278"/>
      <c r="BH53" s="278"/>
    </row>
    <row r="54" spans="1:60" ht="14.25" customHeight="1" x14ac:dyDescent="0.15">
      <c r="A54" s="21">
        <v>49</v>
      </c>
      <c r="B54" s="39" t="e">
        <f>IF(VLOOKUP(A54,リスト!$A:$BB,54,0)="○","（入力不要）",VLOOKUP(A54,リスト!$A:$E,5,0))</f>
        <v>#N/A</v>
      </c>
      <c r="C54" s="39" t="e">
        <f>IF(VLOOKUP(A54,リスト!$A:$BB,54,0)="○","",VLOOKUP(A54,リスト!$A:$G,7,0))</f>
        <v>#N/A</v>
      </c>
      <c r="D54" s="201"/>
      <c r="E54" s="201"/>
      <c r="F54" s="201"/>
      <c r="G54" s="201"/>
      <c r="H54" s="201"/>
      <c r="I54" s="201"/>
      <c r="J54" s="201"/>
      <c r="K54" s="201"/>
      <c r="L54" s="201"/>
      <c r="M54" s="201"/>
      <c r="N54" s="201"/>
      <c r="O54" s="201"/>
      <c r="P54" s="201"/>
      <c r="Q54" s="201"/>
      <c r="R54" s="202"/>
      <c r="S54" s="202"/>
      <c r="T54" s="204"/>
      <c r="U54" s="278"/>
      <c r="V54" s="278"/>
      <c r="W54" s="201"/>
      <c r="X54" s="201"/>
      <c r="Y54" s="201"/>
      <c r="Z54" s="201"/>
      <c r="AA54" s="201"/>
      <c r="AB54" s="201"/>
      <c r="AC54" s="201"/>
      <c r="AD54" s="201"/>
      <c r="AE54" s="201"/>
      <c r="AF54" s="201"/>
      <c r="AG54" s="201"/>
      <c r="AH54" s="201"/>
      <c r="AI54" s="201"/>
      <c r="AJ54" s="201"/>
      <c r="AK54" s="202"/>
      <c r="AL54" s="202"/>
      <c r="AM54" s="204"/>
      <c r="AN54" s="278"/>
      <c r="AO54" s="278"/>
      <c r="AP54" s="201"/>
      <c r="AQ54" s="201"/>
      <c r="AR54" s="201"/>
      <c r="AS54" s="201"/>
      <c r="AT54" s="201"/>
      <c r="AU54" s="201"/>
      <c r="AV54" s="201"/>
      <c r="AW54" s="201"/>
      <c r="AX54" s="201"/>
      <c r="AY54" s="201"/>
      <c r="AZ54" s="201"/>
      <c r="BA54" s="201"/>
      <c r="BB54" s="201"/>
      <c r="BC54" s="201"/>
      <c r="BD54" s="202"/>
      <c r="BE54" s="202"/>
      <c r="BF54" s="204"/>
      <c r="BG54" s="278"/>
      <c r="BH54" s="278"/>
    </row>
    <row r="55" spans="1:60" ht="14.25" customHeight="1" x14ac:dyDescent="0.15">
      <c r="A55" s="21">
        <v>50</v>
      </c>
      <c r="B55" s="39" t="e">
        <f>IF(VLOOKUP(A55,リスト!$A:$BB,54,0)="○","（入力不要）",VLOOKUP(A55,リスト!$A:$E,5,0))</f>
        <v>#N/A</v>
      </c>
      <c r="C55" s="39" t="e">
        <f>IF(VLOOKUP(A55,リスト!$A:$BB,54,0)="○","",VLOOKUP(A55,リスト!$A:$G,7,0))</f>
        <v>#N/A</v>
      </c>
      <c r="D55" s="201"/>
      <c r="E55" s="201"/>
      <c r="F55" s="201"/>
      <c r="G55" s="201"/>
      <c r="H55" s="201"/>
      <c r="I55" s="201"/>
      <c r="J55" s="201"/>
      <c r="K55" s="201"/>
      <c r="L55" s="201"/>
      <c r="M55" s="201"/>
      <c r="N55" s="201"/>
      <c r="O55" s="201"/>
      <c r="P55" s="201"/>
      <c r="Q55" s="201"/>
      <c r="R55" s="202"/>
      <c r="S55" s="202"/>
      <c r="T55" s="204"/>
      <c r="U55" s="278"/>
      <c r="V55" s="278"/>
      <c r="W55" s="201"/>
      <c r="X55" s="201"/>
      <c r="Y55" s="201"/>
      <c r="Z55" s="201"/>
      <c r="AA55" s="201"/>
      <c r="AB55" s="201"/>
      <c r="AC55" s="201"/>
      <c r="AD55" s="201"/>
      <c r="AE55" s="201"/>
      <c r="AF55" s="201"/>
      <c r="AG55" s="201"/>
      <c r="AH55" s="201"/>
      <c r="AI55" s="201"/>
      <c r="AJ55" s="201"/>
      <c r="AK55" s="202"/>
      <c r="AL55" s="202"/>
      <c r="AM55" s="204"/>
      <c r="AN55" s="278"/>
      <c r="AO55" s="278"/>
      <c r="AP55" s="201"/>
      <c r="AQ55" s="201"/>
      <c r="AR55" s="201"/>
      <c r="AS55" s="201"/>
      <c r="AT55" s="201"/>
      <c r="AU55" s="201"/>
      <c r="AV55" s="201"/>
      <c r="AW55" s="201"/>
      <c r="AX55" s="201"/>
      <c r="AY55" s="201"/>
      <c r="AZ55" s="201"/>
      <c r="BA55" s="201"/>
      <c r="BB55" s="201"/>
      <c r="BC55" s="201"/>
      <c r="BD55" s="202"/>
      <c r="BE55" s="202"/>
      <c r="BF55" s="204"/>
      <c r="BG55" s="278"/>
      <c r="BH55" s="278"/>
    </row>
    <row r="56" spans="1:60" x14ac:dyDescent="0.15">
      <c r="BG56" s="279"/>
      <c r="BH56" s="279"/>
    </row>
    <row r="57" spans="1:60" x14ac:dyDescent="0.15">
      <c r="A57" s="332" t="s">
        <v>352</v>
      </c>
      <c r="B57" s="332"/>
      <c r="C57" s="332"/>
      <c r="BG57" s="279"/>
      <c r="BH57" s="279"/>
    </row>
    <row r="58" spans="1:60" x14ac:dyDescent="0.15">
      <c r="BG58" s="279"/>
      <c r="BH58" s="279"/>
    </row>
  </sheetData>
  <mergeCells count="34">
    <mergeCell ref="U2:V2"/>
    <mergeCell ref="A1:A3"/>
    <mergeCell ref="P2:S2"/>
    <mergeCell ref="T2:T3"/>
    <mergeCell ref="D2:E2"/>
    <mergeCell ref="F2:G2"/>
    <mergeCell ref="N2:O2"/>
    <mergeCell ref="L2:M2"/>
    <mergeCell ref="J2:K2"/>
    <mergeCell ref="H2:I2"/>
    <mergeCell ref="A57:C57"/>
    <mergeCell ref="AP2:AQ2"/>
    <mergeCell ref="AR2:AS2"/>
    <mergeCell ref="AT2:AU2"/>
    <mergeCell ref="AV2:AW2"/>
    <mergeCell ref="W2:X2"/>
    <mergeCell ref="Y2:Z2"/>
    <mergeCell ref="AA2:AB2"/>
    <mergeCell ref="AC2:AD2"/>
    <mergeCell ref="AE2:AF2"/>
    <mergeCell ref="AG2:AH2"/>
    <mergeCell ref="AI2:AL2"/>
    <mergeCell ref="C1:C3"/>
    <mergeCell ref="AM2:AM3"/>
    <mergeCell ref="B1:B3"/>
    <mergeCell ref="D1:V1"/>
    <mergeCell ref="AN2:AO2"/>
    <mergeCell ref="BG2:BH2"/>
    <mergeCell ref="AP1:BH1"/>
    <mergeCell ref="W1:AO1"/>
    <mergeCell ref="BF2:BF3"/>
    <mergeCell ref="AX2:AY2"/>
    <mergeCell ref="AZ2:BA2"/>
    <mergeCell ref="BB2:BE2"/>
  </mergeCells>
  <phoneticPr fontId="8"/>
  <dataValidations count="2">
    <dataValidation type="list" allowBlank="1" showInputMessage="1" sqref="BE5:BE55 AL5:AL55 S5:S55" xr:uid="{00000000-0002-0000-0100-000000000000}">
      <formula1>"済"</formula1>
    </dataValidation>
    <dataValidation type="list" allowBlank="1" showInputMessage="1" sqref="BD5:BD55 AK5:AK55 R5:R55" xr:uid="{00000000-0002-0000-0100-000001000000}">
      <formula1>"無"</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M75"/>
  <sheetViews>
    <sheetView view="pageBreakPreview" zoomScaleNormal="100" zoomScaleSheetLayoutView="100" workbookViewId="0">
      <selection activeCell="AA15" sqref="AA15"/>
    </sheetView>
  </sheetViews>
  <sheetFormatPr defaultColWidth="4" defaultRowHeight="23.25" customHeight="1" x14ac:dyDescent="0.15"/>
  <cols>
    <col min="1" max="1" width="4" style="190" customWidth="1"/>
    <col min="2" max="6" width="4" style="191" customWidth="1"/>
    <col min="7" max="7" width="4.375" style="191" customWidth="1"/>
    <col min="8" max="22" width="4" style="190" customWidth="1"/>
    <col min="23" max="23" width="5.125" style="127" customWidth="1"/>
    <col min="24" max="24" width="13.25" style="127" customWidth="1"/>
    <col min="25" max="25" width="5.125" style="127" customWidth="1"/>
    <col min="26" max="26" width="4" style="127" customWidth="1"/>
    <col min="27" max="27" width="20.875" style="127" customWidth="1"/>
    <col min="28" max="28" width="10.5" style="127" customWidth="1"/>
    <col min="29" max="29" width="11.125" style="127" customWidth="1"/>
    <col min="30" max="30" width="10.5" style="127" customWidth="1"/>
    <col min="31" max="36" width="4" style="127" customWidth="1"/>
    <col min="37" max="54" width="4" style="127"/>
    <col min="55" max="58" width="0" style="127" hidden="1" customWidth="1"/>
    <col min="59" max="67" width="4" style="127"/>
    <col min="68" max="78" width="0" style="127" hidden="1" customWidth="1"/>
    <col min="79" max="79" width="4" style="127"/>
    <col min="80" max="80" width="0" style="127" hidden="1" customWidth="1"/>
    <col min="81" max="258" width="4" style="127"/>
    <col min="259" max="259" width="4" style="127" customWidth="1"/>
    <col min="260" max="262" width="4" style="127"/>
    <col min="263" max="263" width="4.375" style="127" customWidth="1"/>
    <col min="264" max="264" width="4" style="127"/>
    <col min="265" max="265" width="4" style="127" customWidth="1"/>
    <col min="266" max="279" width="4" style="127"/>
    <col min="280" max="280" width="13.25" style="127" customWidth="1"/>
    <col min="281" max="281" width="5.125" style="127" bestFit="1" customWidth="1"/>
    <col min="282" max="282" width="4" style="127"/>
    <col min="283" max="283" width="20.875" style="127" bestFit="1" customWidth="1"/>
    <col min="284" max="284" width="4" style="127"/>
    <col min="285" max="285" width="11.125" style="127" customWidth="1"/>
    <col min="286" max="286" width="10.5" style="127" customWidth="1"/>
    <col min="287" max="514" width="4" style="127"/>
    <col min="515" max="515" width="4" style="127" customWidth="1"/>
    <col min="516" max="518" width="4" style="127"/>
    <col min="519" max="519" width="4.375" style="127" customWidth="1"/>
    <col min="520" max="520" width="4" style="127"/>
    <col min="521" max="521" width="4" style="127" customWidth="1"/>
    <col min="522" max="535" width="4" style="127"/>
    <col min="536" max="536" width="13.25" style="127" customWidth="1"/>
    <col min="537" max="537" width="5.125" style="127" bestFit="1" customWidth="1"/>
    <col min="538" max="538" width="4" style="127"/>
    <col min="539" max="539" width="20.875" style="127" bestFit="1" customWidth="1"/>
    <col min="540" max="540" width="4" style="127"/>
    <col min="541" max="541" width="11.125" style="127" customWidth="1"/>
    <col min="542" max="542" width="10.5" style="127" customWidth="1"/>
    <col min="543" max="770" width="4" style="127"/>
    <col min="771" max="771" width="4" style="127" customWidth="1"/>
    <col min="772" max="774" width="4" style="127"/>
    <col min="775" max="775" width="4.375" style="127" customWidth="1"/>
    <col min="776" max="776" width="4" style="127"/>
    <col min="777" max="777" width="4" style="127" customWidth="1"/>
    <col min="778" max="791" width="4" style="127"/>
    <col min="792" max="792" width="13.25" style="127" customWidth="1"/>
    <col min="793" max="793" width="5.125" style="127" bestFit="1" customWidth="1"/>
    <col min="794" max="794" width="4" style="127"/>
    <col min="795" max="795" width="20.875" style="127" bestFit="1" customWidth="1"/>
    <col min="796" max="796" width="4" style="127"/>
    <col min="797" max="797" width="11.125" style="127" customWidth="1"/>
    <col min="798" max="798" width="10.5" style="127" customWidth="1"/>
    <col min="799" max="1026" width="4" style="127"/>
    <col min="1027" max="1027" width="4" style="127" customWidth="1"/>
    <col min="1028" max="1030" width="4" style="127"/>
    <col min="1031" max="1031" width="4.375" style="127" customWidth="1"/>
    <col min="1032" max="1032" width="4" style="127"/>
    <col min="1033" max="1033" width="4" style="127" customWidth="1"/>
    <col min="1034" max="1047" width="4" style="127"/>
    <col min="1048" max="1048" width="13.25" style="127" customWidth="1"/>
    <col min="1049" max="1049" width="5.125" style="127" bestFit="1" customWidth="1"/>
    <col min="1050" max="1050" width="4" style="127"/>
    <col min="1051" max="1051" width="20.875" style="127" bestFit="1" customWidth="1"/>
    <col min="1052" max="1052" width="4" style="127"/>
    <col min="1053" max="1053" width="11.125" style="127" customWidth="1"/>
    <col min="1054" max="1054" width="10.5" style="127" customWidth="1"/>
    <col min="1055" max="1282" width="4" style="127"/>
    <col min="1283" max="1283" width="4" style="127" customWidth="1"/>
    <col min="1284" max="1286" width="4" style="127"/>
    <col min="1287" max="1287" width="4.375" style="127" customWidth="1"/>
    <col min="1288" max="1288" width="4" style="127"/>
    <col min="1289" max="1289" width="4" style="127" customWidth="1"/>
    <col min="1290" max="1303" width="4" style="127"/>
    <col min="1304" max="1304" width="13.25" style="127" customWidth="1"/>
    <col min="1305" max="1305" width="5.125" style="127" bestFit="1" customWidth="1"/>
    <col min="1306" max="1306" width="4" style="127"/>
    <col min="1307" max="1307" width="20.875" style="127" bestFit="1" customWidth="1"/>
    <col min="1308" max="1308" width="4" style="127"/>
    <col min="1309" max="1309" width="11.125" style="127" customWidth="1"/>
    <col min="1310" max="1310" width="10.5" style="127" customWidth="1"/>
    <col min="1311" max="1538" width="4" style="127"/>
    <col min="1539" max="1539" width="4" style="127" customWidth="1"/>
    <col min="1540" max="1542" width="4" style="127"/>
    <col min="1543" max="1543" width="4.375" style="127" customWidth="1"/>
    <col min="1544" max="1544" width="4" style="127"/>
    <col min="1545" max="1545" width="4" style="127" customWidth="1"/>
    <col min="1546" max="1559" width="4" style="127"/>
    <col min="1560" max="1560" width="13.25" style="127" customWidth="1"/>
    <col min="1561" max="1561" width="5.125" style="127" bestFit="1" customWidth="1"/>
    <col min="1562" max="1562" width="4" style="127"/>
    <col min="1563" max="1563" width="20.875" style="127" bestFit="1" customWidth="1"/>
    <col min="1564" max="1564" width="4" style="127"/>
    <col min="1565" max="1565" width="11.125" style="127" customWidth="1"/>
    <col min="1566" max="1566" width="10.5" style="127" customWidth="1"/>
    <col min="1567" max="1794" width="4" style="127"/>
    <col min="1795" max="1795" width="4" style="127" customWidth="1"/>
    <col min="1796" max="1798" width="4" style="127"/>
    <col min="1799" max="1799" width="4.375" style="127" customWidth="1"/>
    <col min="1800" max="1800" width="4" style="127"/>
    <col min="1801" max="1801" width="4" style="127" customWidth="1"/>
    <col min="1802" max="1815" width="4" style="127"/>
    <col min="1816" max="1816" width="13.25" style="127" customWidth="1"/>
    <col min="1817" max="1817" width="5.125" style="127" bestFit="1" customWidth="1"/>
    <col min="1818" max="1818" width="4" style="127"/>
    <col min="1819" max="1819" width="20.875" style="127" bestFit="1" customWidth="1"/>
    <col min="1820" max="1820" width="4" style="127"/>
    <col min="1821" max="1821" width="11.125" style="127" customWidth="1"/>
    <col min="1822" max="1822" width="10.5" style="127" customWidth="1"/>
    <col min="1823" max="2050" width="4" style="127"/>
    <col min="2051" max="2051" width="4" style="127" customWidth="1"/>
    <col min="2052" max="2054" width="4" style="127"/>
    <col min="2055" max="2055" width="4.375" style="127" customWidth="1"/>
    <col min="2056" max="2056" width="4" style="127"/>
    <col min="2057" max="2057" width="4" style="127" customWidth="1"/>
    <col min="2058" max="2071" width="4" style="127"/>
    <col min="2072" max="2072" width="13.25" style="127" customWidth="1"/>
    <col min="2073" max="2073" width="5.125" style="127" bestFit="1" customWidth="1"/>
    <col min="2074" max="2074" width="4" style="127"/>
    <col min="2075" max="2075" width="20.875" style="127" bestFit="1" customWidth="1"/>
    <col min="2076" max="2076" width="4" style="127"/>
    <col min="2077" max="2077" width="11.125" style="127" customWidth="1"/>
    <col min="2078" max="2078" width="10.5" style="127" customWidth="1"/>
    <col min="2079" max="2306" width="4" style="127"/>
    <col min="2307" max="2307" width="4" style="127" customWidth="1"/>
    <col min="2308" max="2310" width="4" style="127"/>
    <col min="2311" max="2311" width="4.375" style="127" customWidth="1"/>
    <col min="2312" max="2312" width="4" style="127"/>
    <col min="2313" max="2313" width="4" style="127" customWidth="1"/>
    <col min="2314" max="2327" width="4" style="127"/>
    <col min="2328" max="2328" width="13.25" style="127" customWidth="1"/>
    <col min="2329" max="2329" width="5.125" style="127" bestFit="1" customWidth="1"/>
    <col min="2330" max="2330" width="4" style="127"/>
    <col min="2331" max="2331" width="20.875" style="127" bestFit="1" customWidth="1"/>
    <col min="2332" max="2332" width="4" style="127"/>
    <col min="2333" max="2333" width="11.125" style="127" customWidth="1"/>
    <col min="2334" max="2334" width="10.5" style="127" customWidth="1"/>
    <col min="2335" max="2562" width="4" style="127"/>
    <col min="2563" max="2563" width="4" style="127" customWidth="1"/>
    <col min="2564" max="2566" width="4" style="127"/>
    <col min="2567" max="2567" width="4.375" style="127" customWidth="1"/>
    <col min="2568" max="2568" width="4" style="127"/>
    <col min="2569" max="2569" width="4" style="127" customWidth="1"/>
    <col min="2570" max="2583" width="4" style="127"/>
    <col min="2584" max="2584" width="13.25" style="127" customWidth="1"/>
    <col min="2585" max="2585" width="5.125" style="127" bestFit="1" customWidth="1"/>
    <col min="2586" max="2586" width="4" style="127"/>
    <col min="2587" max="2587" width="20.875" style="127" bestFit="1" customWidth="1"/>
    <col min="2588" max="2588" width="4" style="127"/>
    <col min="2589" max="2589" width="11.125" style="127" customWidth="1"/>
    <col min="2590" max="2590" width="10.5" style="127" customWidth="1"/>
    <col min="2591" max="2818" width="4" style="127"/>
    <col min="2819" max="2819" width="4" style="127" customWidth="1"/>
    <col min="2820" max="2822" width="4" style="127"/>
    <col min="2823" max="2823" width="4.375" style="127" customWidth="1"/>
    <col min="2824" max="2824" width="4" style="127"/>
    <col min="2825" max="2825" width="4" style="127" customWidth="1"/>
    <col min="2826" max="2839" width="4" style="127"/>
    <col min="2840" max="2840" width="13.25" style="127" customWidth="1"/>
    <col min="2841" max="2841" width="5.125" style="127" bestFit="1" customWidth="1"/>
    <col min="2842" max="2842" width="4" style="127"/>
    <col min="2843" max="2843" width="20.875" style="127" bestFit="1" customWidth="1"/>
    <col min="2844" max="2844" width="4" style="127"/>
    <col min="2845" max="2845" width="11.125" style="127" customWidth="1"/>
    <col min="2846" max="2846" width="10.5" style="127" customWidth="1"/>
    <col min="2847" max="3074" width="4" style="127"/>
    <col min="3075" max="3075" width="4" style="127" customWidth="1"/>
    <col min="3076" max="3078" width="4" style="127"/>
    <col min="3079" max="3079" width="4.375" style="127" customWidth="1"/>
    <col min="3080" max="3080" width="4" style="127"/>
    <col min="3081" max="3081" width="4" style="127" customWidth="1"/>
    <col min="3082" max="3095" width="4" style="127"/>
    <col min="3096" max="3096" width="13.25" style="127" customWidth="1"/>
    <col min="3097" max="3097" width="5.125" style="127" bestFit="1" customWidth="1"/>
    <col min="3098" max="3098" width="4" style="127"/>
    <col min="3099" max="3099" width="20.875" style="127" bestFit="1" customWidth="1"/>
    <col min="3100" max="3100" width="4" style="127"/>
    <col min="3101" max="3101" width="11.125" style="127" customWidth="1"/>
    <col min="3102" max="3102" width="10.5" style="127" customWidth="1"/>
    <col min="3103" max="3330" width="4" style="127"/>
    <col min="3331" max="3331" width="4" style="127" customWidth="1"/>
    <col min="3332" max="3334" width="4" style="127"/>
    <col min="3335" max="3335" width="4.375" style="127" customWidth="1"/>
    <col min="3336" max="3336" width="4" style="127"/>
    <col min="3337" max="3337" width="4" style="127" customWidth="1"/>
    <col min="3338" max="3351" width="4" style="127"/>
    <col min="3352" max="3352" width="13.25" style="127" customWidth="1"/>
    <col min="3353" max="3353" width="5.125" style="127" bestFit="1" customWidth="1"/>
    <col min="3354" max="3354" width="4" style="127"/>
    <col min="3355" max="3355" width="20.875" style="127" bestFit="1" customWidth="1"/>
    <col min="3356" max="3356" width="4" style="127"/>
    <col min="3357" max="3357" width="11.125" style="127" customWidth="1"/>
    <col min="3358" max="3358" width="10.5" style="127" customWidth="1"/>
    <col min="3359" max="3586" width="4" style="127"/>
    <col min="3587" max="3587" width="4" style="127" customWidth="1"/>
    <col min="3588" max="3590" width="4" style="127"/>
    <col min="3591" max="3591" width="4.375" style="127" customWidth="1"/>
    <col min="3592" max="3592" width="4" style="127"/>
    <col min="3593" max="3593" width="4" style="127" customWidth="1"/>
    <col min="3594" max="3607" width="4" style="127"/>
    <col min="3608" max="3608" width="13.25" style="127" customWidth="1"/>
    <col min="3609" max="3609" width="5.125" style="127" bestFit="1" customWidth="1"/>
    <col min="3610" max="3610" width="4" style="127"/>
    <col min="3611" max="3611" width="20.875" style="127" bestFit="1" customWidth="1"/>
    <col min="3612" max="3612" width="4" style="127"/>
    <col min="3613" max="3613" width="11.125" style="127" customWidth="1"/>
    <col min="3614" max="3614" width="10.5" style="127" customWidth="1"/>
    <col min="3615" max="3842" width="4" style="127"/>
    <col min="3843" max="3843" width="4" style="127" customWidth="1"/>
    <col min="3844" max="3846" width="4" style="127"/>
    <col min="3847" max="3847" width="4.375" style="127" customWidth="1"/>
    <col min="3848" max="3848" width="4" style="127"/>
    <col min="3849" max="3849" width="4" style="127" customWidth="1"/>
    <col min="3850" max="3863" width="4" style="127"/>
    <col min="3864" max="3864" width="13.25" style="127" customWidth="1"/>
    <col min="3865" max="3865" width="5.125" style="127" bestFit="1" customWidth="1"/>
    <col min="3866" max="3866" width="4" style="127"/>
    <col min="3867" max="3867" width="20.875" style="127" bestFit="1" customWidth="1"/>
    <col min="3868" max="3868" width="4" style="127"/>
    <col min="3869" max="3869" width="11.125" style="127" customWidth="1"/>
    <col min="3870" max="3870" width="10.5" style="127" customWidth="1"/>
    <col min="3871" max="4098" width="4" style="127"/>
    <col min="4099" max="4099" width="4" style="127" customWidth="1"/>
    <col min="4100" max="4102" width="4" style="127"/>
    <col min="4103" max="4103" width="4.375" style="127" customWidth="1"/>
    <col min="4104" max="4104" width="4" style="127"/>
    <col min="4105" max="4105" width="4" style="127" customWidth="1"/>
    <col min="4106" max="4119" width="4" style="127"/>
    <col min="4120" max="4120" width="13.25" style="127" customWidth="1"/>
    <col min="4121" max="4121" width="5.125" style="127" bestFit="1" customWidth="1"/>
    <col min="4122" max="4122" width="4" style="127"/>
    <col min="4123" max="4123" width="20.875" style="127" bestFit="1" customWidth="1"/>
    <col min="4124" max="4124" width="4" style="127"/>
    <col min="4125" max="4125" width="11.125" style="127" customWidth="1"/>
    <col min="4126" max="4126" width="10.5" style="127" customWidth="1"/>
    <col min="4127" max="4354" width="4" style="127"/>
    <col min="4355" max="4355" width="4" style="127" customWidth="1"/>
    <col min="4356" max="4358" width="4" style="127"/>
    <col min="4359" max="4359" width="4.375" style="127" customWidth="1"/>
    <col min="4360" max="4360" width="4" style="127"/>
    <col min="4361" max="4361" width="4" style="127" customWidth="1"/>
    <col min="4362" max="4375" width="4" style="127"/>
    <col min="4376" max="4376" width="13.25" style="127" customWidth="1"/>
    <col min="4377" max="4377" width="5.125" style="127" bestFit="1" customWidth="1"/>
    <col min="4378" max="4378" width="4" style="127"/>
    <col min="4379" max="4379" width="20.875" style="127" bestFit="1" customWidth="1"/>
    <col min="4380" max="4380" width="4" style="127"/>
    <col min="4381" max="4381" width="11.125" style="127" customWidth="1"/>
    <col min="4382" max="4382" width="10.5" style="127" customWidth="1"/>
    <col min="4383" max="4610" width="4" style="127"/>
    <col min="4611" max="4611" width="4" style="127" customWidth="1"/>
    <col min="4612" max="4614" width="4" style="127"/>
    <col min="4615" max="4615" width="4.375" style="127" customWidth="1"/>
    <col min="4616" max="4616" width="4" style="127"/>
    <col min="4617" max="4617" width="4" style="127" customWidth="1"/>
    <col min="4618" max="4631" width="4" style="127"/>
    <col min="4632" max="4632" width="13.25" style="127" customWidth="1"/>
    <col min="4633" max="4633" width="5.125" style="127" bestFit="1" customWidth="1"/>
    <col min="4634" max="4634" width="4" style="127"/>
    <col min="4635" max="4635" width="20.875" style="127" bestFit="1" customWidth="1"/>
    <col min="4636" max="4636" width="4" style="127"/>
    <col min="4637" max="4637" width="11.125" style="127" customWidth="1"/>
    <col min="4638" max="4638" width="10.5" style="127" customWidth="1"/>
    <col min="4639" max="4866" width="4" style="127"/>
    <col min="4867" max="4867" width="4" style="127" customWidth="1"/>
    <col min="4868" max="4870" width="4" style="127"/>
    <col min="4871" max="4871" width="4.375" style="127" customWidth="1"/>
    <col min="4872" max="4872" width="4" style="127"/>
    <col min="4873" max="4873" width="4" style="127" customWidth="1"/>
    <col min="4874" max="4887" width="4" style="127"/>
    <col min="4888" max="4888" width="13.25" style="127" customWidth="1"/>
    <col min="4889" max="4889" width="5.125" style="127" bestFit="1" customWidth="1"/>
    <col min="4890" max="4890" width="4" style="127"/>
    <col min="4891" max="4891" width="20.875" style="127" bestFit="1" customWidth="1"/>
    <col min="4892" max="4892" width="4" style="127"/>
    <col min="4893" max="4893" width="11.125" style="127" customWidth="1"/>
    <col min="4894" max="4894" width="10.5" style="127" customWidth="1"/>
    <col min="4895" max="5122" width="4" style="127"/>
    <col min="5123" max="5123" width="4" style="127" customWidth="1"/>
    <col min="5124" max="5126" width="4" style="127"/>
    <col min="5127" max="5127" width="4.375" style="127" customWidth="1"/>
    <col min="5128" max="5128" width="4" style="127"/>
    <col min="5129" max="5129" width="4" style="127" customWidth="1"/>
    <col min="5130" max="5143" width="4" style="127"/>
    <col min="5144" max="5144" width="13.25" style="127" customWidth="1"/>
    <col min="5145" max="5145" width="5.125" style="127" bestFit="1" customWidth="1"/>
    <col min="5146" max="5146" width="4" style="127"/>
    <col min="5147" max="5147" width="20.875" style="127" bestFit="1" customWidth="1"/>
    <col min="5148" max="5148" width="4" style="127"/>
    <col min="5149" max="5149" width="11.125" style="127" customWidth="1"/>
    <col min="5150" max="5150" width="10.5" style="127" customWidth="1"/>
    <col min="5151" max="5378" width="4" style="127"/>
    <col min="5379" max="5379" width="4" style="127" customWidth="1"/>
    <col min="5380" max="5382" width="4" style="127"/>
    <col min="5383" max="5383" width="4.375" style="127" customWidth="1"/>
    <col min="5384" max="5384" width="4" style="127"/>
    <col min="5385" max="5385" width="4" style="127" customWidth="1"/>
    <col min="5386" max="5399" width="4" style="127"/>
    <col min="5400" max="5400" width="13.25" style="127" customWidth="1"/>
    <col min="5401" max="5401" width="5.125" style="127" bestFit="1" customWidth="1"/>
    <col min="5402" max="5402" width="4" style="127"/>
    <col min="5403" max="5403" width="20.875" style="127" bestFit="1" customWidth="1"/>
    <col min="5404" max="5404" width="4" style="127"/>
    <col min="5405" max="5405" width="11.125" style="127" customWidth="1"/>
    <col min="5406" max="5406" width="10.5" style="127" customWidth="1"/>
    <col min="5407" max="5634" width="4" style="127"/>
    <col min="5635" max="5635" width="4" style="127" customWidth="1"/>
    <col min="5636" max="5638" width="4" style="127"/>
    <col min="5639" max="5639" width="4.375" style="127" customWidth="1"/>
    <col min="5640" max="5640" width="4" style="127"/>
    <col min="5641" max="5641" width="4" style="127" customWidth="1"/>
    <col min="5642" max="5655" width="4" style="127"/>
    <col min="5656" max="5656" width="13.25" style="127" customWidth="1"/>
    <col min="5657" max="5657" width="5.125" style="127" bestFit="1" customWidth="1"/>
    <col min="5658" max="5658" width="4" style="127"/>
    <col min="5659" max="5659" width="20.875" style="127" bestFit="1" customWidth="1"/>
    <col min="5660" max="5660" width="4" style="127"/>
    <col min="5661" max="5661" width="11.125" style="127" customWidth="1"/>
    <col min="5662" max="5662" width="10.5" style="127" customWidth="1"/>
    <col min="5663" max="5890" width="4" style="127"/>
    <col min="5891" max="5891" width="4" style="127" customWidth="1"/>
    <col min="5892" max="5894" width="4" style="127"/>
    <col min="5895" max="5895" width="4.375" style="127" customWidth="1"/>
    <col min="5896" max="5896" width="4" style="127"/>
    <col min="5897" max="5897" width="4" style="127" customWidth="1"/>
    <col min="5898" max="5911" width="4" style="127"/>
    <col min="5912" max="5912" width="13.25" style="127" customWidth="1"/>
    <col min="5913" max="5913" width="5.125" style="127" bestFit="1" customWidth="1"/>
    <col min="5914" max="5914" width="4" style="127"/>
    <col min="5915" max="5915" width="20.875" style="127" bestFit="1" customWidth="1"/>
    <col min="5916" max="5916" width="4" style="127"/>
    <col min="5917" max="5917" width="11.125" style="127" customWidth="1"/>
    <col min="5918" max="5918" width="10.5" style="127" customWidth="1"/>
    <col min="5919" max="6146" width="4" style="127"/>
    <col min="6147" max="6147" width="4" style="127" customWidth="1"/>
    <col min="6148" max="6150" width="4" style="127"/>
    <col min="6151" max="6151" width="4.375" style="127" customWidth="1"/>
    <col min="6152" max="6152" width="4" style="127"/>
    <col min="6153" max="6153" width="4" style="127" customWidth="1"/>
    <col min="6154" max="6167" width="4" style="127"/>
    <col min="6168" max="6168" width="13.25" style="127" customWidth="1"/>
    <col min="6169" max="6169" width="5.125" style="127" bestFit="1" customWidth="1"/>
    <col min="6170" max="6170" width="4" style="127"/>
    <col min="6171" max="6171" width="20.875" style="127" bestFit="1" customWidth="1"/>
    <col min="6172" max="6172" width="4" style="127"/>
    <col min="6173" max="6173" width="11.125" style="127" customWidth="1"/>
    <col min="6174" max="6174" width="10.5" style="127" customWidth="1"/>
    <col min="6175" max="6402" width="4" style="127"/>
    <col min="6403" max="6403" width="4" style="127" customWidth="1"/>
    <col min="6404" max="6406" width="4" style="127"/>
    <col min="6407" max="6407" width="4.375" style="127" customWidth="1"/>
    <col min="6408" max="6408" width="4" style="127"/>
    <col min="6409" max="6409" width="4" style="127" customWidth="1"/>
    <col min="6410" max="6423" width="4" style="127"/>
    <col min="6424" max="6424" width="13.25" style="127" customWidth="1"/>
    <col min="6425" max="6425" width="5.125" style="127" bestFit="1" customWidth="1"/>
    <col min="6426" max="6426" width="4" style="127"/>
    <col min="6427" max="6427" width="20.875" style="127" bestFit="1" customWidth="1"/>
    <col min="6428" max="6428" width="4" style="127"/>
    <col min="6429" max="6429" width="11.125" style="127" customWidth="1"/>
    <col min="6430" max="6430" width="10.5" style="127" customWidth="1"/>
    <col min="6431" max="6658" width="4" style="127"/>
    <col min="6659" max="6659" width="4" style="127" customWidth="1"/>
    <col min="6660" max="6662" width="4" style="127"/>
    <col min="6663" max="6663" width="4.375" style="127" customWidth="1"/>
    <col min="6664" max="6664" width="4" style="127"/>
    <col min="6665" max="6665" width="4" style="127" customWidth="1"/>
    <col min="6666" max="6679" width="4" style="127"/>
    <col min="6680" max="6680" width="13.25" style="127" customWidth="1"/>
    <col min="6681" max="6681" width="5.125" style="127" bestFit="1" customWidth="1"/>
    <col min="6682" max="6682" width="4" style="127"/>
    <col min="6683" max="6683" width="20.875" style="127" bestFit="1" customWidth="1"/>
    <col min="6684" max="6684" width="4" style="127"/>
    <col min="6685" max="6685" width="11.125" style="127" customWidth="1"/>
    <col min="6686" max="6686" width="10.5" style="127" customWidth="1"/>
    <col min="6687" max="6914" width="4" style="127"/>
    <col min="6915" max="6915" width="4" style="127" customWidth="1"/>
    <col min="6916" max="6918" width="4" style="127"/>
    <col min="6919" max="6919" width="4.375" style="127" customWidth="1"/>
    <col min="6920" max="6920" width="4" style="127"/>
    <col min="6921" max="6921" width="4" style="127" customWidth="1"/>
    <col min="6922" max="6935" width="4" style="127"/>
    <col min="6936" max="6936" width="13.25" style="127" customWidth="1"/>
    <col min="6937" max="6937" width="5.125" style="127" bestFit="1" customWidth="1"/>
    <col min="6938" max="6938" width="4" style="127"/>
    <col min="6939" max="6939" width="20.875" style="127" bestFit="1" customWidth="1"/>
    <col min="6940" max="6940" width="4" style="127"/>
    <col min="6941" max="6941" width="11.125" style="127" customWidth="1"/>
    <col min="6942" max="6942" width="10.5" style="127" customWidth="1"/>
    <col min="6943" max="7170" width="4" style="127"/>
    <col min="7171" max="7171" width="4" style="127" customWidth="1"/>
    <col min="7172" max="7174" width="4" style="127"/>
    <col min="7175" max="7175" width="4.375" style="127" customWidth="1"/>
    <col min="7176" max="7176" width="4" style="127"/>
    <col min="7177" max="7177" width="4" style="127" customWidth="1"/>
    <col min="7178" max="7191" width="4" style="127"/>
    <col min="7192" max="7192" width="13.25" style="127" customWidth="1"/>
    <col min="7193" max="7193" width="5.125" style="127" bestFit="1" customWidth="1"/>
    <col min="7194" max="7194" width="4" style="127"/>
    <col min="7195" max="7195" width="20.875" style="127" bestFit="1" customWidth="1"/>
    <col min="7196" max="7196" width="4" style="127"/>
    <col min="7197" max="7197" width="11.125" style="127" customWidth="1"/>
    <col min="7198" max="7198" width="10.5" style="127" customWidth="1"/>
    <col min="7199" max="7426" width="4" style="127"/>
    <col min="7427" max="7427" width="4" style="127" customWidth="1"/>
    <col min="7428" max="7430" width="4" style="127"/>
    <col min="7431" max="7431" width="4.375" style="127" customWidth="1"/>
    <col min="7432" max="7432" width="4" style="127"/>
    <col min="7433" max="7433" width="4" style="127" customWidth="1"/>
    <col min="7434" max="7447" width="4" style="127"/>
    <col min="7448" max="7448" width="13.25" style="127" customWidth="1"/>
    <col min="7449" max="7449" width="5.125" style="127" bestFit="1" customWidth="1"/>
    <col min="7450" max="7450" width="4" style="127"/>
    <col min="7451" max="7451" width="20.875" style="127" bestFit="1" customWidth="1"/>
    <col min="7452" max="7452" width="4" style="127"/>
    <col min="7453" max="7453" width="11.125" style="127" customWidth="1"/>
    <col min="7454" max="7454" width="10.5" style="127" customWidth="1"/>
    <col min="7455" max="7682" width="4" style="127"/>
    <col min="7683" max="7683" width="4" style="127" customWidth="1"/>
    <col min="7684" max="7686" width="4" style="127"/>
    <col min="7687" max="7687" width="4.375" style="127" customWidth="1"/>
    <col min="7688" max="7688" width="4" style="127"/>
    <col min="7689" max="7689" width="4" style="127" customWidth="1"/>
    <col min="7690" max="7703" width="4" style="127"/>
    <col min="7704" max="7704" width="13.25" style="127" customWidth="1"/>
    <col min="7705" max="7705" width="5.125" style="127" bestFit="1" customWidth="1"/>
    <col min="7706" max="7706" width="4" style="127"/>
    <col min="7707" max="7707" width="20.875" style="127" bestFit="1" customWidth="1"/>
    <col min="7708" max="7708" width="4" style="127"/>
    <col min="7709" max="7709" width="11.125" style="127" customWidth="1"/>
    <col min="7710" max="7710" width="10.5" style="127" customWidth="1"/>
    <col min="7711" max="7938" width="4" style="127"/>
    <col min="7939" max="7939" width="4" style="127" customWidth="1"/>
    <col min="7940" max="7942" width="4" style="127"/>
    <col min="7943" max="7943" width="4.375" style="127" customWidth="1"/>
    <col min="7944" max="7944" width="4" style="127"/>
    <col min="7945" max="7945" width="4" style="127" customWidth="1"/>
    <col min="7946" max="7959" width="4" style="127"/>
    <col min="7960" max="7960" width="13.25" style="127" customWidth="1"/>
    <col min="7961" max="7961" width="5.125" style="127" bestFit="1" customWidth="1"/>
    <col min="7962" max="7962" width="4" style="127"/>
    <col min="7963" max="7963" width="20.875" style="127" bestFit="1" customWidth="1"/>
    <col min="7964" max="7964" width="4" style="127"/>
    <col min="7965" max="7965" width="11.125" style="127" customWidth="1"/>
    <col min="7966" max="7966" width="10.5" style="127" customWidth="1"/>
    <col min="7967" max="8194" width="4" style="127"/>
    <col min="8195" max="8195" width="4" style="127" customWidth="1"/>
    <col min="8196" max="8198" width="4" style="127"/>
    <col min="8199" max="8199" width="4.375" style="127" customWidth="1"/>
    <col min="8200" max="8200" width="4" style="127"/>
    <col min="8201" max="8201" width="4" style="127" customWidth="1"/>
    <col min="8202" max="8215" width="4" style="127"/>
    <col min="8216" max="8216" width="13.25" style="127" customWidth="1"/>
    <col min="8217" max="8217" width="5.125" style="127" bestFit="1" customWidth="1"/>
    <col min="8218" max="8218" width="4" style="127"/>
    <col min="8219" max="8219" width="20.875" style="127" bestFit="1" customWidth="1"/>
    <col min="8220" max="8220" width="4" style="127"/>
    <col min="8221" max="8221" width="11.125" style="127" customWidth="1"/>
    <col min="8222" max="8222" width="10.5" style="127" customWidth="1"/>
    <col min="8223" max="8450" width="4" style="127"/>
    <col min="8451" max="8451" width="4" style="127" customWidth="1"/>
    <col min="8452" max="8454" width="4" style="127"/>
    <col min="8455" max="8455" width="4.375" style="127" customWidth="1"/>
    <col min="8456" max="8456" width="4" style="127"/>
    <col min="8457" max="8457" width="4" style="127" customWidth="1"/>
    <col min="8458" max="8471" width="4" style="127"/>
    <col min="8472" max="8472" width="13.25" style="127" customWidth="1"/>
    <col min="8473" max="8473" width="5.125" style="127" bestFit="1" customWidth="1"/>
    <col min="8474" max="8474" width="4" style="127"/>
    <col min="8475" max="8475" width="20.875" style="127" bestFit="1" customWidth="1"/>
    <col min="8476" max="8476" width="4" style="127"/>
    <col min="8477" max="8477" width="11.125" style="127" customWidth="1"/>
    <col min="8478" max="8478" width="10.5" style="127" customWidth="1"/>
    <col min="8479" max="8706" width="4" style="127"/>
    <col min="8707" max="8707" width="4" style="127" customWidth="1"/>
    <col min="8708" max="8710" width="4" style="127"/>
    <col min="8711" max="8711" width="4.375" style="127" customWidth="1"/>
    <col min="8712" max="8712" width="4" style="127"/>
    <col min="8713" max="8713" width="4" style="127" customWidth="1"/>
    <col min="8714" max="8727" width="4" style="127"/>
    <col min="8728" max="8728" width="13.25" style="127" customWidth="1"/>
    <col min="8729" max="8729" width="5.125" style="127" bestFit="1" customWidth="1"/>
    <col min="8730" max="8730" width="4" style="127"/>
    <col min="8731" max="8731" width="20.875" style="127" bestFit="1" customWidth="1"/>
    <col min="8732" max="8732" width="4" style="127"/>
    <col min="8733" max="8733" width="11.125" style="127" customWidth="1"/>
    <col min="8734" max="8734" width="10.5" style="127" customWidth="1"/>
    <col min="8735" max="8962" width="4" style="127"/>
    <col min="8963" max="8963" width="4" style="127" customWidth="1"/>
    <col min="8964" max="8966" width="4" style="127"/>
    <col min="8967" max="8967" width="4.375" style="127" customWidth="1"/>
    <col min="8968" max="8968" width="4" style="127"/>
    <col min="8969" max="8969" width="4" style="127" customWidth="1"/>
    <col min="8970" max="8983" width="4" style="127"/>
    <col min="8984" max="8984" width="13.25" style="127" customWidth="1"/>
    <col min="8985" max="8985" width="5.125" style="127" bestFit="1" customWidth="1"/>
    <col min="8986" max="8986" width="4" style="127"/>
    <col min="8987" max="8987" width="20.875" style="127" bestFit="1" customWidth="1"/>
    <col min="8988" max="8988" width="4" style="127"/>
    <col min="8989" max="8989" width="11.125" style="127" customWidth="1"/>
    <col min="8990" max="8990" width="10.5" style="127" customWidth="1"/>
    <col min="8991" max="9218" width="4" style="127"/>
    <col min="9219" max="9219" width="4" style="127" customWidth="1"/>
    <col min="9220" max="9222" width="4" style="127"/>
    <col min="9223" max="9223" width="4.375" style="127" customWidth="1"/>
    <col min="9224" max="9224" width="4" style="127"/>
    <col min="9225" max="9225" width="4" style="127" customWidth="1"/>
    <col min="9226" max="9239" width="4" style="127"/>
    <col min="9240" max="9240" width="13.25" style="127" customWidth="1"/>
    <col min="9241" max="9241" width="5.125" style="127" bestFit="1" customWidth="1"/>
    <col min="9242" max="9242" width="4" style="127"/>
    <col min="9243" max="9243" width="20.875" style="127" bestFit="1" customWidth="1"/>
    <col min="9244" max="9244" width="4" style="127"/>
    <col min="9245" max="9245" width="11.125" style="127" customWidth="1"/>
    <col min="9246" max="9246" width="10.5" style="127" customWidth="1"/>
    <col min="9247" max="9474" width="4" style="127"/>
    <col min="9475" max="9475" width="4" style="127" customWidth="1"/>
    <col min="9476" max="9478" width="4" style="127"/>
    <col min="9479" max="9479" width="4.375" style="127" customWidth="1"/>
    <col min="9480" max="9480" width="4" style="127"/>
    <col min="9481" max="9481" width="4" style="127" customWidth="1"/>
    <col min="9482" max="9495" width="4" style="127"/>
    <col min="9496" max="9496" width="13.25" style="127" customWidth="1"/>
    <col min="9497" max="9497" width="5.125" style="127" bestFit="1" customWidth="1"/>
    <col min="9498" max="9498" width="4" style="127"/>
    <col min="9499" max="9499" width="20.875" style="127" bestFit="1" customWidth="1"/>
    <col min="9500" max="9500" width="4" style="127"/>
    <col min="9501" max="9501" width="11.125" style="127" customWidth="1"/>
    <col min="9502" max="9502" width="10.5" style="127" customWidth="1"/>
    <col min="9503" max="9730" width="4" style="127"/>
    <col min="9731" max="9731" width="4" style="127" customWidth="1"/>
    <col min="9732" max="9734" width="4" style="127"/>
    <col min="9735" max="9735" width="4.375" style="127" customWidth="1"/>
    <col min="9736" max="9736" width="4" style="127"/>
    <col min="9737" max="9737" width="4" style="127" customWidth="1"/>
    <col min="9738" max="9751" width="4" style="127"/>
    <col min="9752" max="9752" width="13.25" style="127" customWidth="1"/>
    <col min="9753" max="9753" width="5.125" style="127" bestFit="1" customWidth="1"/>
    <col min="9754" max="9754" width="4" style="127"/>
    <col min="9755" max="9755" width="20.875" style="127" bestFit="1" customWidth="1"/>
    <col min="9756" max="9756" width="4" style="127"/>
    <col min="9757" max="9757" width="11.125" style="127" customWidth="1"/>
    <col min="9758" max="9758" width="10.5" style="127" customWidth="1"/>
    <col min="9759" max="9986" width="4" style="127"/>
    <col min="9987" max="9987" width="4" style="127" customWidth="1"/>
    <col min="9988" max="9990" width="4" style="127"/>
    <col min="9991" max="9991" width="4.375" style="127" customWidth="1"/>
    <col min="9992" max="9992" width="4" style="127"/>
    <col min="9993" max="9993" width="4" style="127" customWidth="1"/>
    <col min="9994" max="10007" width="4" style="127"/>
    <col min="10008" max="10008" width="13.25" style="127" customWidth="1"/>
    <col min="10009" max="10009" width="5.125" style="127" bestFit="1" customWidth="1"/>
    <col min="10010" max="10010" width="4" style="127"/>
    <col min="10011" max="10011" width="20.875" style="127" bestFit="1" customWidth="1"/>
    <col min="10012" max="10012" width="4" style="127"/>
    <col min="10013" max="10013" width="11.125" style="127" customWidth="1"/>
    <col min="10014" max="10014" width="10.5" style="127" customWidth="1"/>
    <col min="10015" max="10242" width="4" style="127"/>
    <col min="10243" max="10243" width="4" style="127" customWidth="1"/>
    <col min="10244" max="10246" width="4" style="127"/>
    <col min="10247" max="10247" width="4.375" style="127" customWidth="1"/>
    <col min="10248" max="10248" width="4" style="127"/>
    <col min="10249" max="10249" width="4" style="127" customWidth="1"/>
    <col min="10250" max="10263" width="4" style="127"/>
    <col min="10264" max="10264" width="13.25" style="127" customWidth="1"/>
    <col min="10265" max="10265" width="5.125" style="127" bestFit="1" customWidth="1"/>
    <col min="10266" max="10266" width="4" style="127"/>
    <col min="10267" max="10267" width="20.875" style="127" bestFit="1" customWidth="1"/>
    <col min="10268" max="10268" width="4" style="127"/>
    <col min="10269" max="10269" width="11.125" style="127" customWidth="1"/>
    <col min="10270" max="10270" width="10.5" style="127" customWidth="1"/>
    <col min="10271" max="10498" width="4" style="127"/>
    <col min="10499" max="10499" width="4" style="127" customWidth="1"/>
    <col min="10500" max="10502" width="4" style="127"/>
    <col min="10503" max="10503" width="4.375" style="127" customWidth="1"/>
    <col min="10504" max="10504" width="4" style="127"/>
    <col min="10505" max="10505" width="4" style="127" customWidth="1"/>
    <col min="10506" max="10519" width="4" style="127"/>
    <col min="10520" max="10520" width="13.25" style="127" customWidth="1"/>
    <col min="10521" max="10521" width="5.125" style="127" bestFit="1" customWidth="1"/>
    <col min="10522" max="10522" width="4" style="127"/>
    <col min="10523" max="10523" width="20.875" style="127" bestFit="1" customWidth="1"/>
    <col min="10524" max="10524" width="4" style="127"/>
    <col min="10525" max="10525" width="11.125" style="127" customWidth="1"/>
    <col min="10526" max="10526" width="10.5" style="127" customWidth="1"/>
    <col min="10527" max="10754" width="4" style="127"/>
    <col min="10755" max="10755" width="4" style="127" customWidth="1"/>
    <col min="10756" max="10758" width="4" style="127"/>
    <col min="10759" max="10759" width="4.375" style="127" customWidth="1"/>
    <col min="10760" max="10760" width="4" style="127"/>
    <col min="10761" max="10761" width="4" style="127" customWidth="1"/>
    <col min="10762" max="10775" width="4" style="127"/>
    <col min="10776" max="10776" width="13.25" style="127" customWidth="1"/>
    <col min="10777" max="10777" width="5.125" style="127" bestFit="1" customWidth="1"/>
    <col min="10778" max="10778" width="4" style="127"/>
    <col min="10779" max="10779" width="20.875" style="127" bestFit="1" customWidth="1"/>
    <col min="10780" max="10780" width="4" style="127"/>
    <col min="10781" max="10781" width="11.125" style="127" customWidth="1"/>
    <col min="10782" max="10782" width="10.5" style="127" customWidth="1"/>
    <col min="10783" max="11010" width="4" style="127"/>
    <col min="11011" max="11011" width="4" style="127" customWidth="1"/>
    <col min="11012" max="11014" width="4" style="127"/>
    <col min="11015" max="11015" width="4.375" style="127" customWidth="1"/>
    <col min="11016" max="11016" width="4" style="127"/>
    <col min="11017" max="11017" width="4" style="127" customWidth="1"/>
    <col min="11018" max="11031" width="4" style="127"/>
    <col min="11032" max="11032" width="13.25" style="127" customWidth="1"/>
    <col min="11033" max="11033" width="5.125" style="127" bestFit="1" customWidth="1"/>
    <col min="11034" max="11034" width="4" style="127"/>
    <col min="11035" max="11035" width="20.875" style="127" bestFit="1" customWidth="1"/>
    <col min="11036" max="11036" width="4" style="127"/>
    <col min="11037" max="11037" width="11.125" style="127" customWidth="1"/>
    <col min="11038" max="11038" width="10.5" style="127" customWidth="1"/>
    <col min="11039" max="11266" width="4" style="127"/>
    <col min="11267" max="11267" width="4" style="127" customWidth="1"/>
    <col min="11268" max="11270" width="4" style="127"/>
    <col min="11271" max="11271" width="4.375" style="127" customWidth="1"/>
    <col min="11272" max="11272" width="4" style="127"/>
    <col min="11273" max="11273" width="4" style="127" customWidth="1"/>
    <col min="11274" max="11287" width="4" style="127"/>
    <col min="11288" max="11288" width="13.25" style="127" customWidth="1"/>
    <col min="11289" max="11289" width="5.125" style="127" bestFit="1" customWidth="1"/>
    <col min="11290" max="11290" width="4" style="127"/>
    <col min="11291" max="11291" width="20.875" style="127" bestFit="1" customWidth="1"/>
    <col min="11292" max="11292" width="4" style="127"/>
    <col min="11293" max="11293" width="11.125" style="127" customWidth="1"/>
    <col min="11294" max="11294" width="10.5" style="127" customWidth="1"/>
    <col min="11295" max="11522" width="4" style="127"/>
    <col min="11523" max="11523" width="4" style="127" customWidth="1"/>
    <col min="11524" max="11526" width="4" style="127"/>
    <col min="11527" max="11527" width="4.375" style="127" customWidth="1"/>
    <col min="11528" max="11528" width="4" style="127"/>
    <col min="11529" max="11529" width="4" style="127" customWidth="1"/>
    <col min="11530" max="11543" width="4" style="127"/>
    <col min="11544" max="11544" width="13.25" style="127" customWidth="1"/>
    <col min="11545" max="11545" width="5.125" style="127" bestFit="1" customWidth="1"/>
    <col min="11546" max="11546" width="4" style="127"/>
    <col min="11547" max="11547" width="20.875" style="127" bestFit="1" customWidth="1"/>
    <col min="11548" max="11548" width="4" style="127"/>
    <col min="11549" max="11549" width="11.125" style="127" customWidth="1"/>
    <col min="11550" max="11550" width="10.5" style="127" customWidth="1"/>
    <col min="11551" max="11778" width="4" style="127"/>
    <col min="11779" max="11779" width="4" style="127" customWidth="1"/>
    <col min="11780" max="11782" width="4" style="127"/>
    <col min="11783" max="11783" width="4.375" style="127" customWidth="1"/>
    <col min="11784" max="11784" width="4" style="127"/>
    <col min="11785" max="11785" width="4" style="127" customWidth="1"/>
    <col min="11786" max="11799" width="4" style="127"/>
    <col min="11800" max="11800" width="13.25" style="127" customWidth="1"/>
    <col min="11801" max="11801" width="5.125" style="127" bestFit="1" customWidth="1"/>
    <col min="11802" max="11802" width="4" style="127"/>
    <col min="11803" max="11803" width="20.875" style="127" bestFit="1" customWidth="1"/>
    <col min="11804" max="11804" width="4" style="127"/>
    <col min="11805" max="11805" width="11.125" style="127" customWidth="1"/>
    <col min="11806" max="11806" width="10.5" style="127" customWidth="1"/>
    <col min="11807" max="12034" width="4" style="127"/>
    <col min="12035" max="12035" width="4" style="127" customWidth="1"/>
    <col min="12036" max="12038" width="4" style="127"/>
    <col min="12039" max="12039" width="4.375" style="127" customWidth="1"/>
    <col min="12040" max="12040" width="4" style="127"/>
    <col min="12041" max="12041" width="4" style="127" customWidth="1"/>
    <col min="12042" max="12055" width="4" style="127"/>
    <col min="12056" max="12056" width="13.25" style="127" customWidth="1"/>
    <col min="12057" max="12057" width="5.125" style="127" bestFit="1" customWidth="1"/>
    <col min="12058" max="12058" width="4" style="127"/>
    <col min="12059" max="12059" width="20.875" style="127" bestFit="1" customWidth="1"/>
    <col min="12060" max="12060" width="4" style="127"/>
    <col min="12061" max="12061" width="11.125" style="127" customWidth="1"/>
    <col min="12062" max="12062" width="10.5" style="127" customWidth="1"/>
    <col min="12063" max="12290" width="4" style="127"/>
    <col min="12291" max="12291" width="4" style="127" customWidth="1"/>
    <col min="12292" max="12294" width="4" style="127"/>
    <col min="12295" max="12295" width="4.375" style="127" customWidth="1"/>
    <col min="12296" max="12296" width="4" style="127"/>
    <col min="12297" max="12297" width="4" style="127" customWidth="1"/>
    <col min="12298" max="12311" width="4" style="127"/>
    <col min="12312" max="12312" width="13.25" style="127" customWidth="1"/>
    <col min="12313" max="12313" width="5.125" style="127" bestFit="1" customWidth="1"/>
    <col min="12314" max="12314" width="4" style="127"/>
    <col min="12315" max="12315" width="20.875" style="127" bestFit="1" customWidth="1"/>
    <col min="12316" max="12316" width="4" style="127"/>
    <col min="12317" max="12317" width="11.125" style="127" customWidth="1"/>
    <col min="12318" max="12318" width="10.5" style="127" customWidth="1"/>
    <col min="12319" max="12546" width="4" style="127"/>
    <col min="12547" max="12547" width="4" style="127" customWidth="1"/>
    <col min="12548" max="12550" width="4" style="127"/>
    <col min="12551" max="12551" width="4.375" style="127" customWidth="1"/>
    <col min="12552" max="12552" width="4" style="127"/>
    <col min="12553" max="12553" width="4" style="127" customWidth="1"/>
    <col min="12554" max="12567" width="4" style="127"/>
    <col min="12568" max="12568" width="13.25" style="127" customWidth="1"/>
    <col min="12569" max="12569" width="5.125" style="127" bestFit="1" customWidth="1"/>
    <col min="12570" max="12570" width="4" style="127"/>
    <col min="12571" max="12571" width="20.875" style="127" bestFit="1" customWidth="1"/>
    <col min="12572" max="12572" width="4" style="127"/>
    <col min="12573" max="12573" width="11.125" style="127" customWidth="1"/>
    <col min="12574" max="12574" width="10.5" style="127" customWidth="1"/>
    <col min="12575" max="12802" width="4" style="127"/>
    <col min="12803" max="12803" width="4" style="127" customWidth="1"/>
    <col min="12804" max="12806" width="4" style="127"/>
    <col min="12807" max="12807" width="4.375" style="127" customWidth="1"/>
    <col min="12808" max="12808" width="4" style="127"/>
    <col min="12809" max="12809" width="4" style="127" customWidth="1"/>
    <col min="12810" max="12823" width="4" style="127"/>
    <col min="12824" max="12824" width="13.25" style="127" customWidth="1"/>
    <col min="12825" max="12825" width="5.125" style="127" bestFit="1" customWidth="1"/>
    <col min="12826" max="12826" width="4" style="127"/>
    <col min="12827" max="12827" width="20.875" style="127" bestFit="1" customWidth="1"/>
    <col min="12828" max="12828" width="4" style="127"/>
    <col min="12829" max="12829" width="11.125" style="127" customWidth="1"/>
    <col min="12830" max="12830" width="10.5" style="127" customWidth="1"/>
    <col min="12831" max="13058" width="4" style="127"/>
    <col min="13059" max="13059" width="4" style="127" customWidth="1"/>
    <col min="13060" max="13062" width="4" style="127"/>
    <col min="13063" max="13063" width="4.375" style="127" customWidth="1"/>
    <col min="13064" max="13064" width="4" style="127"/>
    <col min="13065" max="13065" width="4" style="127" customWidth="1"/>
    <col min="13066" max="13079" width="4" style="127"/>
    <col min="13080" max="13080" width="13.25" style="127" customWidth="1"/>
    <col min="13081" max="13081" width="5.125" style="127" bestFit="1" customWidth="1"/>
    <col min="13082" max="13082" width="4" style="127"/>
    <col min="13083" max="13083" width="20.875" style="127" bestFit="1" customWidth="1"/>
    <col min="13084" max="13084" width="4" style="127"/>
    <col min="13085" max="13085" width="11.125" style="127" customWidth="1"/>
    <col min="13086" max="13086" width="10.5" style="127" customWidth="1"/>
    <col min="13087" max="13314" width="4" style="127"/>
    <col min="13315" max="13315" width="4" style="127" customWidth="1"/>
    <col min="13316" max="13318" width="4" style="127"/>
    <col min="13319" max="13319" width="4.375" style="127" customWidth="1"/>
    <col min="13320" max="13320" width="4" style="127"/>
    <col min="13321" max="13321" width="4" style="127" customWidth="1"/>
    <col min="13322" max="13335" width="4" style="127"/>
    <col min="13336" max="13336" width="13.25" style="127" customWidth="1"/>
    <col min="13337" max="13337" width="5.125" style="127" bestFit="1" customWidth="1"/>
    <col min="13338" max="13338" width="4" style="127"/>
    <col min="13339" max="13339" width="20.875" style="127" bestFit="1" customWidth="1"/>
    <col min="13340" max="13340" width="4" style="127"/>
    <col min="13341" max="13341" width="11.125" style="127" customWidth="1"/>
    <col min="13342" max="13342" width="10.5" style="127" customWidth="1"/>
    <col min="13343" max="13570" width="4" style="127"/>
    <col min="13571" max="13571" width="4" style="127" customWidth="1"/>
    <col min="13572" max="13574" width="4" style="127"/>
    <col min="13575" max="13575" width="4.375" style="127" customWidth="1"/>
    <col min="13576" max="13576" width="4" style="127"/>
    <col min="13577" max="13577" width="4" style="127" customWidth="1"/>
    <col min="13578" max="13591" width="4" style="127"/>
    <col min="13592" max="13592" width="13.25" style="127" customWidth="1"/>
    <col min="13593" max="13593" width="5.125" style="127" bestFit="1" customWidth="1"/>
    <col min="13594" max="13594" width="4" style="127"/>
    <col min="13595" max="13595" width="20.875" style="127" bestFit="1" customWidth="1"/>
    <col min="13596" max="13596" width="4" style="127"/>
    <col min="13597" max="13597" width="11.125" style="127" customWidth="1"/>
    <col min="13598" max="13598" width="10.5" style="127" customWidth="1"/>
    <col min="13599" max="13826" width="4" style="127"/>
    <col min="13827" max="13827" width="4" style="127" customWidth="1"/>
    <col min="13828" max="13830" width="4" style="127"/>
    <col min="13831" max="13831" width="4.375" style="127" customWidth="1"/>
    <col min="13832" max="13832" width="4" style="127"/>
    <col min="13833" max="13833" width="4" style="127" customWidth="1"/>
    <col min="13834" max="13847" width="4" style="127"/>
    <col min="13848" max="13848" width="13.25" style="127" customWidth="1"/>
    <col min="13849" max="13849" width="5.125" style="127" bestFit="1" customWidth="1"/>
    <col min="13850" max="13850" width="4" style="127"/>
    <col min="13851" max="13851" width="20.875" style="127" bestFit="1" customWidth="1"/>
    <col min="13852" max="13852" width="4" style="127"/>
    <col min="13853" max="13853" width="11.125" style="127" customWidth="1"/>
    <col min="13854" max="13854" width="10.5" style="127" customWidth="1"/>
    <col min="13855" max="14082" width="4" style="127"/>
    <col min="14083" max="14083" width="4" style="127" customWidth="1"/>
    <col min="14084" max="14086" width="4" style="127"/>
    <col min="14087" max="14087" width="4.375" style="127" customWidth="1"/>
    <col min="14088" max="14088" width="4" style="127"/>
    <col min="14089" max="14089" width="4" style="127" customWidth="1"/>
    <col min="14090" max="14103" width="4" style="127"/>
    <col min="14104" max="14104" width="13.25" style="127" customWidth="1"/>
    <col min="14105" max="14105" width="5.125" style="127" bestFit="1" customWidth="1"/>
    <col min="14106" max="14106" width="4" style="127"/>
    <col min="14107" max="14107" width="20.875" style="127" bestFit="1" customWidth="1"/>
    <col min="14108" max="14108" width="4" style="127"/>
    <col min="14109" max="14109" width="11.125" style="127" customWidth="1"/>
    <col min="14110" max="14110" width="10.5" style="127" customWidth="1"/>
    <col min="14111" max="14338" width="4" style="127"/>
    <col min="14339" max="14339" width="4" style="127" customWidth="1"/>
    <col min="14340" max="14342" width="4" style="127"/>
    <col min="14343" max="14343" width="4.375" style="127" customWidth="1"/>
    <col min="14344" max="14344" width="4" style="127"/>
    <col min="14345" max="14345" width="4" style="127" customWidth="1"/>
    <col min="14346" max="14359" width="4" style="127"/>
    <col min="14360" max="14360" width="13.25" style="127" customWidth="1"/>
    <col min="14361" max="14361" width="5.125" style="127" bestFit="1" customWidth="1"/>
    <col min="14362" max="14362" width="4" style="127"/>
    <col min="14363" max="14363" width="20.875" style="127" bestFit="1" customWidth="1"/>
    <col min="14364" max="14364" width="4" style="127"/>
    <col min="14365" max="14365" width="11.125" style="127" customWidth="1"/>
    <col min="14366" max="14366" width="10.5" style="127" customWidth="1"/>
    <col min="14367" max="14594" width="4" style="127"/>
    <col min="14595" max="14595" width="4" style="127" customWidth="1"/>
    <col min="14596" max="14598" width="4" style="127"/>
    <col min="14599" max="14599" width="4.375" style="127" customWidth="1"/>
    <col min="14600" max="14600" width="4" style="127"/>
    <col min="14601" max="14601" width="4" style="127" customWidth="1"/>
    <col min="14602" max="14615" width="4" style="127"/>
    <col min="14616" max="14616" width="13.25" style="127" customWidth="1"/>
    <col min="14617" max="14617" width="5.125" style="127" bestFit="1" customWidth="1"/>
    <col min="14618" max="14618" width="4" style="127"/>
    <col min="14619" max="14619" width="20.875" style="127" bestFit="1" customWidth="1"/>
    <col min="14620" max="14620" width="4" style="127"/>
    <col min="14621" max="14621" width="11.125" style="127" customWidth="1"/>
    <col min="14622" max="14622" width="10.5" style="127" customWidth="1"/>
    <col min="14623" max="14850" width="4" style="127"/>
    <col min="14851" max="14851" width="4" style="127" customWidth="1"/>
    <col min="14852" max="14854" width="4" style="127"/>
    <col min="14855" max="14855" width="4.375" style="127" customWidth="1"/>
    <col min="14856" max="14856" width="4" style="127"/>
    <col min="14857" max="14857" width="4" style="127" customWidth="1"/>
    <col min="14858" max="14871" width="4" style="127"/>
    <col min="14872" max="14872" width="13.25" style="127" customWidth="1"/>
    <col min="14873" max="14873" width="5.125" style="127" bestFit="1" customWidth="1"/>
    <col min="14874" max="14874" width="4" style="127"/>
    <col min="14875" max="14875" width="20.875" style="127" bestFit="1" customWidth="1"/>
    <col min="14876" max="14876" width="4" style="127"/>
    <col min="14877" max="14877" width="11.125" style="127" customWidth="1"/>
    <col min="14878" max="14878" width="10.5" style="127" customWidth="1"/>
    <col min="14879" max="15106" width="4" style="127"/>
    <col min="15107" max="15107" width="4" style="127" customWidth="1"/>
    <col min="15108" max="15110" width="4" style="127"/>
    <col min="15111" max="15111" width="4.375" style="127" customWidth="1"/>
    <col min="15112" max="15112" width="4" style="127"/>
    <col min="15113" max="15113" width="4" style="127" customWidth="1"/>
    <col min="15114" max="15127" width="4" style="127"/>
    <col min="15128" max="15128" width="13.25" style="127" customWidth="1"/>
    <col min="15129" max="15129" width="5.125" style="127" bestFit="1" customWidth="1"/>
    <col min="15130" max="15130" width="4" style="127"/>
    <col min="15131" max="15131" width="20.875" style="127" bestFit="1" customWidth="1"/>
    <col min="15132" max="15132" width="4" style="127"/>
    <col min="15133" max="15133" width="11.125" style="127" customWidth="1"/>
    <col min="15134" max="15134" width="10.5" style="127" customWidth="1"/>
    <col min="15135" max="15362" width="4" style="127"/>
    <col min="15363" max="15363" width="4" style="127" customWidth="1"/>
    <col min="15364" max="15366" width="4" style="127"/>
    <col min="15367" max="15367" width="4.375" style="127" customWidth="1"/>
    <col min="15368" max="15368" width="4" style="127"/>
    <col min="15369" max="15369" width="4" style="127" customWidth="1"/>
    <col min="15370" max="15383" width="4" style="127"/>
    <col min="15384" max="15384" width="13.25" style="127" customWidth="1"/>
    <col min="15385" max="15385" width="5.125" style="127" bestFit="1" customWidth="1"/>
    <col min="15386" max="15386" width="4" style="127"/>
    <col min="15387" max="15387" width="20.875" style="127" bestFit="1" customWidth="1"/>
    <col min="15388" max="15388" width="4" style="127"/>
    <col min="15389" max="15389" width="11.125" style="127" customWidth="1"/>
    <col min="15390" max="15390" width="10.5" style="127" customWidth="1"/>
    <col min="15391" max="15618" width="4" style="127"/>
    <col min="15619" max="15619" width="4" style="127" customWidth="1"/>
    <col min="15620" max="15622" width="4" style="127"/>
    <col min="15623" max="15623" width="4.375" style="127" customWidth="1"/>
    <col min="15624" max="15624" width="4" style="127"/>
    <col min="15625" max="15625" width="4" style="127" customWidth="1"/>
    <col min="15626" max="15639" width="4" style="127"/>
    <col min="15640" max="15640" width="13.25" style="127" customWidth="1"/>
    <col min="15641" max="15641" width="5.125" style="127" bestFit="1" customWidth="1"/>
    <col min="15642" max="15642" width="4" style="127"/>
    <col min="15643" max="15643" width="20.875" style="127" bestFit="1" customWidth="1"/>
    <col min="15644" max="15644" width="4" style="127"/>
    <col min="15645" max="15645" width="11.125" style="127" customWidth="1"/>
    <col min="15646" max="15646" width="10.5" style="127" customWidth="1"/>
    <col min="15647" max="15874" width="4" style="127"/>
    <col min="15875" max="15875" width="4" style="127" customWidth="1"/>
    <col min="15876" max="15878" width="4" style="127"/>
    <col min="15879" max="15879" width="4.375" style="127" customWidth="1"/>
    <col min="15880" max="15880" width="4" style="127"/>
    <col min="15881" max="15881" width="4" style="127" customWidth="1"/>
    <col min="15882" max="15895" width="4" style="127"/>
    <col min="15896" max="15896" width="13.25" style="127" customWidth="1"/>
    <col min="15897" max="15897" width="5.125" style="127" bestFit="1" customWidth="1"/>
    <col min="15898" max="15898" width="4" style="127"/>
    <col min="15899" max="15899" width="20.875" style="127" bestFit="1" customWidth="1"/>
    <col min="15900" max="15900" width="4" style="127"/>
    <col min="15901" max="15901" width="11.125" style="127" customWidth="1"/>
    <col min="15902" max="15902" width="10.5" style="127" customWidth="1"/>
    <col min="15903" max="16130" width="4" style="127"/>
    <col min="16131" max="16131" width="4" style="127" customWidth="1"/>
    <col min="16132" max="16134" width="4" style="127"/>
    <col min="16135" max="16135" width="4.375" style="127" customWidth="1"/>
    <col min="16136" max="16136" width="4" style="127"/>
    <col min="16137" max="16137" width="4" style="127" customWidth="1"/>
    <col min="16138" max="16151" width="4" style="127"/>
    <col min="16152" max="16152" width="13.25" style="127" customWidth="1"/>
    <col min="16153" max="16153" width="5.125" style="127" bestFit="1" customWidth="1"/>
    <col min="16154" max="16154" width="4" style="127"/>
    <col min="16155" max="16155" width="20.875" style="127" bestFit="1" customWidth="1"/>
    <col min="16156" max="16156" width="4" style="127"/>
    <col min="16157" max="16157" width="11.125" style="127" customWidth="1"/>
    <col min="16158" max="16158" width="10.5" style="127" customWidth="1"/>
    <col min="16159" max="16384" width="4" style="127"/>
  </cols>
  <sheetData>
    <row r="1" spans="1:30" ht="23.25" customHeight="1" x14ac:dyDescent="0.15">
      <c r="B1" s="257"/>
      <c r="C1" s="334" t="s">
        <v>283</v>
      </c>
      <c r="D1" s="334"/>
      <c r="E1" s="334"/>
      <c r="F1" s="334"/>
      <c r="G1" s="334"/>
      <c r="H1" s="334"/>
      <c r="I1" s="334"/>
      <c r="J1" s="334"/>
      <c r="K1" s="334"/>
      <c r="L1" s="334"/>
      <c r="M1" s="334"/>
      <c r="N1" s="334"/>
      <c r="O1" s="334"/>
      <c r="P1" s="334"/>
      <c r="Q1" s="334"/>
      <c r="R1" s="334"/>
      <c r="S1" s="334"/>
      <c r="T1" s="334"/>
      <c r="U1" s="335">
        <f>Y2</f>
        <v>1</v>
      </c>
      <c r="V1" s="335"/>
      <c r="AA1" s="127" t="s">
        <v>284</v>
      </c>
      <c r="AC1" s="127" t="s">
        <v>285</v>
      </c>
    </row>
    <row r="2" spans="1:30" ht="23.25" customHeight="1" thickBot="1" x14ac:dyDescent="0.2">
      <c r="A2" s="505" t="s">
        <v>541</v>
      </c>
      <c r="B2" s="505"/>
      <c r="C2" s="505"/>
      <c r="D2" s="505"/>
      <c r="E2" s="505"/>
      <c r="F2" s="505"/>
      <c r="G2" s="505"/>
      <c r="H2" s="505"/>
      <c r="I2" s="505"/>
      <c r="J2" s="505"/>
      <c r="K2" s="505"/>
      <c r="L2" s="505"/>
      <c r="M2" s="505"/>
      <c r="N2" s="505"/>
      <c r="O2" s="505"/>
      <c r="P2" s="505"/>
      <c r="Q2" s="505"/>
      <c r="R2" s="505"/>
      <c r="S2" s="505"/>
      <c r="T2" s="505"/>
      <c r="U2" s="505"/>
      <c r="V2" s="505"/>
      <c r="X2" s="128" t="s">
        <v>365</v>
      </c>
      <c r="Y2" s="128">
        <v>1</v>
      </c>
      <c r="AA2" s="127" t="e">
        <f>CHOOSE(VLOOKUP(Y2,リスト!A:CC,81,0),"時間曜日固定","時間固定・曜日不定期","時間不定期・曜日固定","時間曜日不定期","シフト勤務","単発・１日")</f>
        <v>#N/A</v>
      </c>
      <c r="AC2" s="128" t="s">
        <v>286</v>
      </c>
      <c r="AD2" s="128"/>
    </row>
    <row r="3" spans="1:30" ht="22.9" customHeight="1" thickTop="1" thickBot="1" x14ac:dyDescent="0.2">
      <c r="A3" s="506" t="s">
        <v>287</v>
      </c>
      <c r="B3" s="507"/>
      <c r="C3" s="507"/>
      <c r="D3" s="507"/>
      <c r="E3" s="508" t="e">
        <f>IF(VLOOKUP($Y$2,リスト!$A:$CC,54,0)="","",VLOOKUP($Y$2,リスト!$A:$CC,55,0))</f>
        <v>#N/A</v>
      </c>
      <c r="F3" s="508"/>
      <c r="G3" s="508"/>
      <c r="H3" s="509"/>
      <c r="I3" s="510" t="s">
        <v>288</v>
      </c>
      <c r="J3" s="511"/>
      <c r="K3" s="511"/>
      <c r="L3" s="511"/>
      <c r="M3" s="511"/>
      <c r="N3" s="511"/>
      <c r="O3" s="511"/>
      <c r="P3" s="511"/>
      <c r="Q3" s="511"/>
      <c r="R3" s="511"/>
      <c r="S3" s="511"/>
      <c r="T3" s="511"/>
      <c r="U3" s="511"/>
      <c r="V3" s="511"/>
      <c r="W3" s="129"/>
    </row>
    <row r="4" spans="1:30" ht="12" customHeight="1" thickTop="1" x14ac:dyDescent="0.15">
      <c r="A4" s="130"/>
      <c r="B4" s="131"/>
      <c r="C4" s="131"/>
      <c r="D4" s="131"/>
      <c r="E4" s="131"/>
      <c r="F4" s="131"/>
      <c r="G4" s="131"/>
      <c r="H4" s="132"/>
      <c r="I4" s="132"/>
      <c r="J4" s="132"/>
      <c r="K4" s="132"/>
      <c r="L4" s="512" t="s">
        <v>289</v>
      </c>
      <c r="M4" s="512"/>
      <c r="N4" s="512"/>
      <c r="O4" s="512"/>
      <c r="P4" s="512"/>
      <c r="Q4" s="512"/>
      <c r="R4" s="512"/>
      <c r="S4" s="512"/>
      <c r="T4" s="512"/>
      <c r="U4" s="512"/>
      <c r="V4" s="512"/>
    </row>
    <row r="5" spans="1:30" ht="20.25" customHeight="1" x14ac:dyDescent="0.15">
      <c r="A5" s="416">
        <v>1</v>
      </c>
      <c r="B5" s="513" t="s">
        <v>290</v>
      </c>
      <c r="C5" s="359"/>
      <c r="D5" s="360"/>
      <c r="E5" s="514" t="e">
        <f>IF(OR(VLOOKUP($Y$2,リスト!$A:$CC,5,0)="学術情報課",VLOOKUP($Y$2,リスト!$A:$CC,5,0)="教育推進課"),VLOOKUP($Y$2,リスト!$A:$CC,5,0)&amp;VLOOKUP($Y$2,リスト!$A:$CC,6,0),VLOOKUP($Y$2,リスト!$A:$CC,5,0))</f>
        <v>#N/A</v>
      </c>
      <c r="F5" s="515"/>
      <c r="G5" s="515"/>
      <c r="H5" s="515"/>
      <c r="I5" s="515"/>
      <c r="J5" s="515"/>
      <c r="K5" s="516"/>
      <c r="L5" s="517" t="s">
        <v>291</v>
      </c>
      <c r="M5" s="436"/>
      <c r="N5" s="518"/>
      <c r="O5" s="521" t="e">
        <f>VLOOKUP($Y$2,リスト!$A:$CC,68,0)</f>
        <v>#N/A</v>
      </c>
      <c r="P5" s="522"/>
      <c r="Q5" s="522"/>
      <c r="R5" s="522"/>
      <c r="S5" s="522"/>
      <c r="T5" s="522"/>
      <c r="U5" s="522"/>
      <c r="V5" s="523"/>
      <c r="X5" s="133"/>
    </row>
    <row r="6" spans="1:30" ht="20.25" customHeight="1" x14ac:dyDescent="0.15">
      <c r="A6" s="415"/>
      <c r="B6" s="527" t="s">
        <v>292</v>
      </c>
      <c r="C6" s="528"/>
      <c r="D6" s="529"/>
      <c r="E6" s="530" t="e">
        <f>IF(ISBLANK(VLOOKUP($Y$2,リスト!$A:$CC,79,0)),"",IF(LEN(VLOOKUP($Y$2,リスト!$A:$CC,79,0))=4,"（内線番号） "&amp;VLOOKUP($Y$2,リスト!$A:$CC,79,0),VLOOKUP($Y$2,リスト!$A:$CC,79,0)))</f>
        <v>#N/A</v>
      </c>
      <c r="F6" s="531"/>
      <c r="G6" s="531"/>
      <c r="H6" s="531"/>
      <c r="I6" s="531"/>
      <c r="J6" s="531"/>
      <c r="K6" s="532"/>
      <c r="L6" s="519"/>
      <c r="M6" s="439"/>
      <c r="N6" s="520"/>
      <c r="O6" s="524"/>
      <c r="P6" s="525"/>
      <c r="Q6" s="525"/>
      <c r="R6" s="525"/>
      <c r="S6" s="525"/>
      <c r="T6" s="525"/>
      <c r="U6" s="525"/>
      <c r="V6" s="526"/>
      <c r="X6" s="127" t="s">
        <v>418</v>
      </c>
      <c r="AA6" s="195" t="s">
        <v>415</v>
      </c>
      <c r="AB6" s="195"/>
      <c r="AC6" s="195"/>
    </row>
    <row r="7" spans="1:30" ht="23.25" customHeight="1" x14ac:dyDescent="0.15">
      <c r="A7" s="134">
        <v>2</v>
      </c>
      <c r="B7" s="350" t="s">
        <v>293</v>
      </c>
      <c r="C7" s="351"/>
      <c r="D7" s="352"/>
      <c r="E7" s="468" t="e">
        <f>VLOOKUP($Y$2,リスト!$A:$CC,7,0)</f>
        <v>#N/A</v>
      </c>
      <c r="F7" s="469"/>
      <c r="G7" s="469"/>
      <c r="H7" s="469"/>
      <c r="I7" s="469"/>
      <c r="J7" s="469"/>
      <c r="K7" s="469"/>
      <c r="L7" s="470" t="s">
        <v>294</v>
      </c>
      <c r="M7" s="351"/>
      <c r="N7" s="471"/>
      <c r="O7" s="472" t="e">
        <f>VLOOKUP($Y$2,リスト!$A:$CC,8,0)</f>
        <v>#N/A</v>
      </c>
      <c r="P7" s="473"/>
      <c r="Q7" s="473"/>
      <c r="R7" s="473"/>
      <c r="S7" s="473"/>
      <c r="T7" s="473"/>
      <c r="U7" s="473"/>
      <c r="V7" s="474"/>
      <c r="X7" s="128" t="s">
        <v>419</v>
      </c>
      <c r="Y7" s="128">
        <v>1</v>
      </c>
      <c r="AA7" s="233" t="s">
        <v>416</v>
      </c>
      <c r="AB7" s="258">
        <v>43739</v>
      </c>
      <c r="AC7" s="195"/>
    </row>
    <row r="8" spans="1:30" ht="23.25" customHeight="1" x14ac:dyDescent="0.15">
      <c r="A8" s="134">
        <v>3</v>
      </c>
      <c r="B8" s="350" t="s">
        <v>295</v>
      </c>
      <c r="C8" s="351"/>
      <c r="D8" s="352"/>
      <c r="E8" s="468" t="e">
        <f>VLOOKUP($Y$2,リスト!$A:$CC,13,0)</f>
        <v>#N/A</v>
      </c>
      <c r="F8" s="469"/>
      <c r="G8" s="469"/>
      <c r="H8" s="469"/>
      <c r="I8" s="469"/>
      <c r="J8" s="469"/>
      <c r="K8" s="475"/>
      <c r="L8" s="470" t="s">
        <v>296</v>
      </c>
      <c r="M8" s="351"/>
      <c r="N8" s="471"/>
      <c r="O8" s="472" t="e">
        <f>VLOOKUP($Y$2,リスト!$A:$CC,14,0)&amp;VLOOKUP($Y$2,リスト!$A:$CC,15,0)</f>
        <v>#N/A</v>
      </c>
      <c r="P8" s="473"/>
      <c r="Q8" s="473"/>
      <c r="R8" s="473"/>
      <c r="S8" s="473"/>
      <c r="T8" s="473"/>
      <c r="U8" s="473"/>
      <c r="V8" s="474"/>
      <c r="X8" s="128" t="s">
        <v>420</v>
      </c>
      <c r="Y8" s="128">
        <v>101</v>
      </c>
      <c r="AA8" s="233" t="s">
        <v>417</v>
      </c>
      <c r="AB8" s="258">
        <v>43739</v>
      </c>
      <c r="AC8" s="195"/>
    </row>
    <row r="9" spans="1:30" ht="18.75" customHeight="1" x14ac:dyDescent="0.15">
      <c r="A9" s="416">
        <v>4</v>
      </c>
      <c r="B9" s="493" t="s">
        <v>297</v>
      </c>
      <c r="C9" s="493"/>
      <c r="D9" s="494"/>
      <c r="E9" s="135" t="e">
        <f>LEFT(VLOOKUP($Y$2,リスト!$A:$CC,2,0),1)</f>
        <v>#N/A</v>
      </c>
      <c r="F9" s="136" t="e">
        <f>MID(VLOOKUP($Y$2,リスト!$A:$CC,2,0),2,1)</f>
        <v>#N/A</v>
      </c>
      <c r="G9" s="137" t="e">
        <f>MID(VLOOKUP($Y$2,リスト!$A:$CC,2,0),3,1)</f>
        <v>#N/A</v>
      </c>
      <c r="H9" s="136" t="e">
        <f>MID(VLOOKUP($Y$2,リスト!$A:$CC,2,0),4,1)</f>
        <v>#N/A</v>
      </c>
      <c r="I9" s="137" t="e">
        <f>MID(VLOOKUP($Y$2,リスト!$A:$CC,2,0),5,1)</f>
        <v>#N/A</v>
      </c>
      <c r="J9" s="137" t="e">
        <f>MID(VLOOKUP($Y$2,リスト!$A:$CC,2,0),6,1)</f>
        <v>#N/A</v>
      </c>
      <c r="K9" s="138" t="e">
        <f>RIGHT(VLOOKUP($Y$2,リスト!$A:$CC,2,0),1)</f>
        <v>#N/A</v>
      </c>
      <c r="L9" s="497" t="s">
        <v>298</v>
      </c>
      <c r="M9" s="498"/>
      <c r="N9" s="498"/>
      <c r="O9" s="139"/>
      <c r="P9" s="140"/>
      <c r="Q9" s="140"/>
      <c r="R9" s="140"/>
      <c r="S9" s="140"/>
      <c r="T9" s="140"/>
      <c r="U9" s="140"/>
      <c r="V9" s="140"/>
      <c r="AA9" s="195"/>
      <c r="AB9" s="195"/>
      <c r="AC9" s="195"/>
    </row>
    <row r="10" spans="1:30" ht="4.5" customHeight="1" x14ac:dyDescent="0.15">
      <c r="A10" s="415"/>
      <c r="B10" s="495"/>
      <c r="C10" s="495"/>
      <c r="D10" s="496"/>
      <c r="E10" s="141"/>
      <c r="F10" s="141"/>
      <c r="G10" s="142"/>
      <c r="H10" s="142"/>
      <c r="I10" s="142"/>
      <c r="J10" s="141"/>
      <c r="K10" s="143"/>
      <c r="L10" s="497"/>
      <c r="M10" s="498"/>
      <c r="N10" s="498"/>
      <c r="O10" s="139"/>
      <c r="P10" s="139"/>
      <c r="Q10" s="139"/>
      <c r="R10" s="139"/>
      <c r="S10" s="139"/>
      <c r="T10" s="139"/>
      <c r="U10" s="139"/>
      <c r="V10" s="139"/>
      <c r="AA10" s="195"/>
      <c r="AB10" s="195"/>
      <c r="AC10" s="195"/>
    </row>
    <row r="11" spans="1:30" ht="9.75" customHeight="1" x14ac:dyDescent="0.15">
      <c r="A11" s="144"/>
      <c r="B11" s="499"/>
      <c r="C11" s="499"/>
      <c r="D11" s="499"/>
      <c r="E11" s="499"/>
      <c r="F11" s="499"/>
      <c r="G11" s="499"/>
      <c r="H11" s="499"/>
      <c r="I11" s="499"/>
      <c r="J11" s="499"/>
      <c r="K11" s="499"/>
      <c r="L11" s="499"/>
      <c r="M11" s="499"/>
      <c r="N11" s="499"/>
      <c r="O11" s="499"/>
      <c r="P11" s="145"/>
      <c r="Q11" s="145"/>
      <c r="R11" s="145"/>
      <c r="S11" s="145"/>
      <c r="T11" s="145"/>
      <c r="U11" s="145"/>
      <c r="V11" s="145"/>
      <c r="AA11" s="195"/>
      <c r="AB11" s="195"/>
      <c r="AC11" s="195"/>
    </row>
    <row r="12" spans="1:30" ht="23.25" customHeight="1" x14ac:dyDescent="0.15">
      <c r="A12" s="434">
        <v>5</v>
      </c>
      <c r="B12" s="500" t="s">
        <v>593</v>
      </c>
      <c r="C12" s="436"/>
      <c r="D12" s="436"/>
      <c r="E12" s="364" t="s">
        <v>594</v>
      </c>
      <c r="F12" s="362"/>
      <c r="G12" s="441"/>
      <c r="H12" s="146" t="s">
        <v>299</v>
      </c>
      <c r="I12" s="501" t="e">
        <f>YEAR(VLOOKUP($Y$2,リスト!$A:$CC,21,0))</f>
        <v>#N/A</v>
      </c>
      <c r="J12" s="501"/>
      <c r="K12" s="147" t="s">
        <v>300</v>
      </c>
      <c r="L12" s="314" t="e">
        <f>MONTH(VLOOKUP($Y$2,リスト!$A:$CC,21,0))</f>
        <v>#N/A</v>
      </c>
      <c r="M12" s="147" t="s">
        <v>301</v>
      </c>
      <c r="N12" s="314" t="e">
        <f>DAY(VLOOKUP($Y$2,リスト!$A:$CC,21,0))</f>
        <v>#N/A</v>
      </c>
      <c r="O12" s="149" t="s">
        <v>302</v>
      </c>
      <c r="P12" s="476" t="s">
        <v>303</v>
      </c>
      <c r="Q12" s="477"/>
      <c r="R12" s="477"/>
      <c r="S12" s="480" t="e">
        <f>VLOOKUP($Y$2,リスト!$A:$CC,19,0)</f>
        <v>#N/A</v>
      </c>
      <c r="T12" s="481"/>
      <c r="U12" s="481"/>
      <c r="V12" s="482"/>
    </row>
    <row r="13" spans="1:30" ht="23.25" customHeight="1" x14ac:dyDescent="0.15">
      <c r="A13" s="416"/>
      <c r="B13" s="438"/>
      <c r="C13" s="439"/>
      <c r="D13" s="439"/>
      <c r="E13" s="486" t="s">
        <v>595</v>
      </c>
      <c r="F13" s="487"/>
      <c r="G13" s="488"/>
      <c r="H13" s="326" t="s">
        <v>601</v>
      </c>
      <c r="I13" s="489" t="e">
        <f>IF(VLOOKUP($Y$2,リスト!$A:$CC,81,0)=6,"",YEAR(VLOOKUP($Y$2,リスト!$A:$CC,22,0)))</f>
        <v>#N/A</v>
      </c>
      <c r="J13" s="489"/>
      <c r="K13" s="327" t="s">
        <v>602</v>
      </c>
      <c r="L13" s="329" t="e">
        <f>IF(VLOOKUP($Y$2,リスト!$A:$CC,81,0)=6,"",MONTH(VLOOKUP($Y$2,リスト!$A:$CC,22,0)))</f>
        <v>#N/A</v>
      </c>
      <c r="M13" s="327" t="s">
        <v>4</v>
      </c>
      <c r="N13" s="329" t="e">
        <f>IF(VLOOKUP($Y$2,リスト!$A:$CC,81,0)=6,"",DAY(VLOOKUP($Y$2,リスト!$A:$CC,22,0)))</f>
        <v>#N/A</v>
      </c>
      <c r="O13" s="328" t="s">
        <v>79</v>
      </c>
      <c r="P13" s="478"/>
      <c r="Q13" s="479"/>
      <c r="R13" s="479"/>
      <c r="S13" s="483"/>
      <c r="T13" s="484"/>
      <c r="U13" s="484"/>
      <c r="V13" s="485"/>
      <c r="X13" s="133"/>
    </row>
    <row r="14" spans="1:30" ht="23.25" customHeight="1" x14ac:dyDescent="0.15">
      <c r="A14" s="134">
        <v>6</v>
      </c>
      <c r="B14" s="350" t="s">
        <v>304</v>
      </c>
      <c r="C14" s="351"/>
      <c r="D14" s="351"/>
      <c r="E14" s="351"/>
      <c r="F14" s="351"/>
      <c r="G14" s="352"/>
      <c r="H14" s="490" t="e">
        <f>IF(OR(VLOOKUP($Y$2,リスト!$A:$CC,27,0)="学外",VLOOKUP($Y$2,リスト!$A:$CC,27,0)=VLOOKUP($Y$2,リスト!$A:$CC,28,0)),VLOOKUP($Y$2,リスト!$A:$CC,28,0),VLOOKUP($Y$2,リスト!$A:$CC,27,0)&amp;"　"&amp;VLOOKUP($Y$2,リスト!$A:$CC,28,0))</f>
        <v>#N/A</v>
      </c>
      <c r="I14" s="491"/>
      <c r="J14" s="491"/>
      <c r="K14" s="491"/>
      <c r="L14" s="491"/>
      <c r="M14" s="491"/>
      <c r="N14" s="491"/>
      <c r="O14" s="491"/>
      <c r="P14" s="491"/>
      <c r="Q14" s="491"/>
      <c r="R14" s="491"/>
      <c r="S14" s="491"/>
      <c r="T14" s="491"/>
      <c r="U14" s="491"/>
      <c r="V14" s="492"/>
    </row>
    <row r="15" spans="1:30" ht="40.5" customHeight="1" x14ac:dyDescent="0.15">
      <c r="A15" s="416">
        <v>7</v>
      </c>
      <c r="B15" s="500" t="s">
        <v>305</v>
      </c>
      <c r="C15" s="436"/>
      <c r="D15" s="436"/>
      <c r="E15" s="436"/>
      <c r="F15" s="436"/>
      <c r="G15" s="533"/>
      <c r="H15" s="536" t="e">
        <f>IF(VLOOKUP($Y$2,リスト!$A:$CC,29,0)&lt;&gt;"",VLOOKUP($Y$2,リスト!$A:$CC,29,0),VLOOKUP(VLOOKUP($Y$2,リスト!A:CC,14,0),IF(VLOOKUP($Y$2,リスト!A:CC,13,0)="フルタイム",リストマスタ!$L:$N,リストマスタ!$O:$Q),2,0))</f>
        <v>#N/A</v>
      </c>
      <c r="I15" s="537"/>
      <c r="J15" s="537"/>
      <c r="K15" s="537"/>
      <c r="L15" s="537"/>
      <c r="M15" s="537"/>
      <c r="N15" s="537"/>
      <c r="O15" s="537"/>
      <c r="P15" s="537"/>
      <c r="Q15" s="537"/>
      <c r="R15" s="537"/>
      <c r="S15" s="537"/>
      <c r="T15" s="537"/>
      <c r="U15" s="537"/>
      <c r="V15" s="538"/>
    </row>
    <row r="16" spans="1:30" ht="40.5" customHeight="1" x14ac:dyDescent="0.15">
      <c r="A16" s="454"/>
      <c r="B16" s="420"/>
      <c r="C16" s="418"/>
      <c r="D16" s="418"/>
      <c r="E16" s="418"/>
      <c r="F16" s="418"/>
      <c r="G16" s="534"/>
      <c r="H16" s="539"/>
      <c r="I16" s="540"/>
      <c r="J16" s="540"/>
      <c r="K16" s="540"/>
      <c r="L16" s="540"/>
      <c r="M16" s="540"/>
      <c r="N16" s="540"/>
      <c r="O16" s="540"/>
      <c r="P16" s="540"/>
      <c r="Q16" s="540"/>
      <c r="R16" s="540"/>
      <c r="S16" s="540"/>
      <c r="T16" s="540"/>
      <c r="U16" s="540"/>
      <c r="V16" s="541"/>
    </row>
    <row r="17" spans="1:24" ht="16.5" customHeight="1" x14ac:dyDescent="0.15">
      <c r="A17" s="415"/>
      <c r="B17" s="438"/>
      <c r="C17" s="439"/>
      <c r="D17" s="439"/>
      <c r="E17" s="439"/>
      <c r="F17" s="439"/>
      <c r="G17" s="535"/>
      <c r="H17" s="150" t="e">
        <f>IF(VLOOKUP($Y$2,リスト!$A:$CC,30,0)="記載しない","■","□")</f>
        <v>#N/A</v>
      </c>
      <c r="I17" s="542" t="s">
        <v>306</v>
      </c>
      <c r="J17" s="542"/>
      <c r="K17" s="542"/>
      <c r="L17" s="542"/>
      <c r="M17" s="542"/>
      <c r="N17" s="542"/>
      <c r="O17" s="542"/>
      <c r="P17" s="542"/>
      <c r="Q17" s="542"/>
      <c r="R17" s="542"/>
      <c r="S17" s="542"/>
      <c r="T17" s="542"/>
      <c r="U17" s="542"/>
      <c r="V17" s="543"/>
    </row>
    <row r="18" spans="1:24" ht="30.95" customHeight="1" x14ac:dyDescent="0.15">
      <c r="A18" s="453">
        <v>8</v>
      </c>
      <c r="B18" s="435" t="s">
        <v>307</v>
      </c>
      <c r="C18" s="436"/>
      <c r="D18" s="437"/>
      <c r="E18" s="544" t="s">
        <v>308</v>
      </c>
      <c r="F18" s="545"/>
      <c r="G18" s="546"/>
      <c r="H18" s="431" t="e">
        <f>VLOOKUP($Y$2,リスト!$A:$CC,31,0)</f>
        <v>#N/A</v>
      </c>
      <c r="I18" s="432"/>
      <c r="J18" s="432"/>
      <c r="K18" s="432"/>
      <c r="L18" s="432"/>
      <c r="M18" s="432"/>
      <c r="N18" s="432"/>
      <c r="O18" s="432"/>
      <c r="P18" s="432"/>
      <c r="Q18" s="432"/>
      <c r="R18" s="432"/>
      <c r="S18" s="432"/>
      <c r="T18" s="432"/>
      <c r="U18" s="432"/>
      <c r="V18" s="433"/>
    </row>
    <row r="19" spans="1:24" ht="30.95" customHeight="1" x14ac:dyDescent="0.15">
      <c r="A19" s="454"/>
      <c r="B19" s="420"/>
      <c r="C19" s="418"/>
      <c r="D19" s="419"/>
      <c r="E19" s="336" t="s">
        <v>309</v>
      </c>
      <c r="F19" s="337"/>
      <c r="G19" s="338"/>
      <c r="H19" s="431" t="e">
        <f>VLOOKUP($Y$2,リスト!$A:$CC,35,0)</f>
        <v>#N/A</v>
      </c>
      <c r="I19" s="432"/>
      <c r="J19" s="432"/>
      <c r="K19" s="432"/>
      <c r="L19" s="432"/>
      <c r="M19" s="432"/>
      <c r="N19" s="432"/>
      <c r="O19" s="432"/>
      <c r="P19" s="432"/>
      <c r="Q19" s="432"/>
      <c r="R19" s="432"/>
      <c r="S19" s="432"/>
      <c r="T19" s="432"/>
      <c r="U19" s="151"/>
      <c r="V19" s="152"/>
    </row>
    <row r="20" spans="1:24" ht="30.95" customHeight="1" x14ac:dyDescent="0.15">
      <c r="A20" s="415"/>
      <c r="B20" s="438"/>
      <c r="C20" s="439"/>
      <c r="D20" s="440"/>
      <c r="E20" s="450" t="s">
        <v>310</v>
      </c>
      <c r="F20" s="451"/>
      <c r="G20" s="452"/>
      <c r="H20" s="431" t="e">
        <f>IF(ISNUMBER(VLOOKUP($Y$2,リスト!$A:$CC,32,0)),VLOOKUP($Y$2,リスト!$A:$CC,32,0)&amp;"時間",VLOOKUP($Y$2,リスト!$A:$CC,32,0))</f>
        <v>#N/A</v>
      </c>
      <c r="I20" s="432"/>
      <c r="J20" s="432"/>
      <c r="K20" s="432"/>
      <c r="L20" s="432"/>
      <c r="M20" s="432"/>
      <c r="N20" s="432"/>
      <c r="O20" s="153"/>
      <c r="P20" s="154"/>
      <c r="Q20" s="154"/>
      <c r="R20" s="154"/>
      <c r="S20" s="154"/>
      <c r="T20" s="154"/>
      <c r="U20" s="132"/>
      <c r="V20" s="132"/>
    </row>
    <row r="21" spans="1:24" ht="30.95" hidden="1" customHeight="1" x14ac:dyDescent="0.15">
      <c r="A21" s="453">
        <v>9</v>
      </c>
      <c r="B21" s="435" t="s">
        <v>311</v>
      </c>
      <c r="C21" s="436"/>
      <c r="D21" s="437"/>
      <c r="E21" s="455" t="s">
        <v>312</v>
      </c>
      <c r="F21" s="456"/>
      <c r="G21" s="457"/>
      <c r="H21" s="458" t="e">
        <f>VLOOKUP($Y$2,リスト!$A:$CC,31,0)</f>
        <v>#N/A</v>
      </c>
      <c r="I21" s="459"/>
      <c r="J21" s="459"/>
      <c r="K21" s="459"/>
      <c r="L21" s="459"/>
      <c r="M21" s="459"/>
      <c r="N21" s="459"/>
      <c r="O21" s="459"/>
      <c r="P21" s="459"/>
      <c r="Q21" s="459"/>
      <c r="R21" s="459"/>
      <c r="S21" s="459"/>
      <c r="T21" s="459"/>
      <c r="U21" s="459"/>
      <c r="V21" s="460"/>
    </row>
    <row r="22" spans="1:24" ht="30.95" hidden="1" customHeight="1" x14ac:dyDescent="0.15">
      <c r="A22" s="454"/>
      <c r="B22" s="420"/>
      <c r="C22" s="418"/>
      <c r="D22" s="419"/>
      <c r="E22" s="336" t="s">
        <v>309</v>
      </c>
      <c r="F22" s="337"/>
      <c r="G22" s="338"/>
      <c r="H22" s="461" t="e">
        <f>VLOOKUP($Y$2,リスト!$A:$CC,35,0)</f>
        <v>#N/A</v>
      </c>
      <c r="I22" s="462"/>
      <c r="J22" s="462"/>
      <c r="K22" s="462"/>
      <c r="L22" s="462"/>
      <c r="M22" s="462"/>
      <c r="N22" s="462"/>
      <c r="O22" s="462"/>
      <c r="P22" s="462"/>
      <c r="Q22" s="462"/>
      <c r="R22" s="462"/>
      <c r="S22" s="462"/>
      <c r="T22" s="462"/>
      <c r="U22" s="462"/>
      <c r="V22" s="463"/>
    </row>
    <row r="23" spans="1:24" ht="30.95" hidden="1" customHeight="1" x14ac:dyDescent="0.15">
      <c r="A23" s="415"/>
      <c r="B23" s="438"/>
      <c r="C23" s="439"/>
      <c r="D23" s="440"/>
      <c r="E23" s="450" t="s">
        <v>310</v>
      </c>
      <c r="F23" s="451"/>
      <c r="G23" s="452"/>
      <c r="H23" s="464" t="e">
        <f>IF(ISNUMBER(VLOOKUP($Y$2,リスト!$A:$CC,32,0)),VLOOKUP($Y$2,リスト!$A:$CC,32,0)&amp;"時間",VLOOKUP($Y$2,リスト!$A:$CC,32,0))</f>
        <v>#N/A</v>
      </c>
      <c r="I23" s="465"/>
      <c r="J23" s="465"/>
      <c r="K23" s="465"/>
      <c r="L23" s="465"/>
      <c r="M23" s="465"/>
      <c r="N23" s="465"/>
      <c r="O23" s="465"/>
      <c r="P23" s="465"/>
      <c r="Q23" s="465"/>
      <c r="R23" s="465"/>
      <c r="S23" s="465"/>
      <c r="T23" s="465"/>
      <c r="U23" s="465"/>
      <c r="V23" s="466"/>
    </row>
    <row r="24" spans="1:24" ht="30.95" customHeight="1" x14ac:dyDescent="0.15">
      <c r="A24" s="434">
        <v>10</v>
      </c>
      <c r="B24" s="435" t="s">
        <v>313</v>
      </c>
      <c r="C24" s="436"/>
      <c r="D24" s="437"/>
      <c r="E24" s="364" t="s">
        <v>314</v>
      </c>
      <c r="F24" s="362"/>
      <c r="G24" s="441"/>
      <c r="H24" s="146" t="s">
        <v>315</v>
      </c>
      <c r="I24" s="148" t="e">
        <f>VLOOKUP($Y$2,リスト!$A:$CC,33,0)</f>
        <v>#N/A</v>
      </c>
      <c r="J24" s="147" t="s">
        <v>302</v>
      </c>
      <c r="K24" s="361" t="s">
        <v>316</v>
      </c>
      <c r="L24" s="363"/>
      <c r="M24" s="442" t="e">
        <f>VLOOKUP($Y$2,リスト!$A:$CC,36,0)</f>
        <v>#N/A</v>
      </c>
      <c r="N24" s="443"/>
      <c r="O24" s="443"/>
      <c r="P24" s="443"/>
      <c r="Q24" s="443"/>
      <c r="R24" s="443"/>
      <c r="S24" s="443"/>
      <c r="T24" s="443"/>
      <c r="U24" s="443"/>
      <c r="V24" s="444"/>
    </row>
    <row r="25" spans="1:24" ht="30.95" customHeight="1" x14ac:dyDescent="0.15">
      <c r="A25" s="434"/>
      <c r="B25" s="438"/>
      <c r="C25" s="439"/>
      <c r="D25" s="440"/>
      <c r="E25" s="425" t="s">
        <v>317</v>
      </c>
      <c r="F25" s="426"/>
      <c r="G25" s="427"/>
      <c r="H25" s="155" t="s">
        <v>315</v>
      </c>
      <c r="I25" s="156" t="e">
        <f>7-I24</f>
        <v>#N/A</v>
      </c>
      <c r="J25" s="157" t="s">
        <v>302</v>
      </c>
      <c r="K25" s="445" t="s">
        <v>318</v>
      </c>
      <c r="L25" s="446"/>
      <c r="M25" s="447" t="e">
        <f>VLOOKUP($Y$2,リスト!$A:$CC,38,0)</f>
        <v>#N/A</v>
      </c>
      <c r="N25" s="448"/>
      <c r="O25" s="448"/>
      <c r="P25" s="448"/>
      <c r="Q25" s="448"/>
      <c r="R25" s="448"/>
      <c r="S25" s="448"/>
      <c r="T25" s="448"/>
      <c r="U25" s="448"/>
      <c r="V25" s="449"/>
    </row>
    <row r="26" spans="1:24" ht="30.95" hidden="1" customHeight="1" x14ac:dyDescent="0.15">
      <c r="A26" s="415">
        <v>11</v>
      </c>
      <c r="B26" s="417" t="s">
        <v>319</v>
      </c>
      <c r="C26" s="418"/>
      <c r="D26" s="419"/>
      <c r="E26" s="402" t="s">
        <v>314</v>
      </c>
      <c r="F26" s="403"/>
      <c r="G26" s="421"/>
      <c r="H26" s="422" t="e">
        <f>VLOOKUP($Y$2,リスト!$A:$CC,36,0)</f>
        <v>#N/A</v>
      </c>
      <c r="I26" s="423"/>
      <c r="J26" s="424"/>
      <c r="K26" s="158"/>
      <c r="L26" s="159"/>
      <c r="M26" s="160"/>
      <c r="N26" s="160"/>
      <c r="O26" s="160"/>
      <c r="P26" s="160"/>
      <c r="Q26" s="160"/>
      <c r="R26" s="160"/>
      <c r="S26" s="160"/>
      <c r="T26" s="160"/>
      <c r="U26" s="160"/>
      <c r="V26" s="160"/>
    </row>
    <row r="27" spans="1:24" ht="30.95" hidden="1" customHeight="1" x14ac:dyDescent="0.15">
      <c r="A27" s="416"/>
      <c r="B27" s="420"/>
      <c r="C27" s="418"/>
      <c r="D27" s="419"/>
      <c r="E27" s="425" t="s">
        <v>317</v>
      </c>
      <c r="F27" s="426"/>
      <c r="G27" s="427"/>
      <c r="H27" s="428" t="e">
        <f>VLOOKUP($Y$2,リスト!$A:$CC,38,0)</f>
        <v>#N/A</v>
      </c>
      <c r="I27" s="429"/>
      <c r="J27" s="429"/>
      <c r="K27" s="429"/>
      <c r="L27" s="429"/>
      <c r="M27" s="429"/>
      <c r="N27" s="429"/>
      <c r="O27" s="429"/>
      <c r="P27" s="429"/>
      <c r="Q27" s="429"/>
      <c r="R27" s="429"/>
      <c r="S27" s="429"/>
      <c r="T27" s="429"/>
      <c r="U27" s="429"/>
      <c r="V27" s="430"/>
    </row>
    <row r="28" spans="1:24" ht="23.25" customHeight="1" x14ac:dyDescent="0.15">
      <c r="A28" s="134">
        <v>12</v>
      </c>
      <c r="B28" s="350" t="s">
        <v>320</v>
      </c>
      <c r="C28" s="351"/>
      <c r="D28" s="405"/>
      <c r="E28" s="406" t="s">
        <v>321</v>
      </c>
      <c r="F28" s="407"/>
      <c r="G28" s="408"/>
      <c r="H28" s="409" t="e">
        <f>VLOOKUP($Y$2,リスト!$A:$CC,39,0)</f>
        <v>#N/A</v>
      </c>
      <c r="I28" s="410"/>
      <c r="J28" s="410"/>
      <c r="K28" s="161" t="s">
        <v>322</v>
      </c>
      <c r="L28" s="411" t="s">
        <v>323</v>
      </c>
      <c r="M28" s="412"/>
      <c r="N28" s="413" t="e">
        <f>VLOOKUP($Y$2,リスト!$A:$CC,40,0)</f>
        <v>#N/A</v>
      </c>
      <c r="O28" s="414"/>
      <c r="P28" s="414"/>
      <c r="Q28" s="414"/>
      <c r="R28" s="414"/>
      <c r="S28" s="414"/>
      <c r="T28" s="162" t="s">
        <v>324</v>
      </c>
      <c r="U28" s="163"/>
      <c r="V28" s="132"/>
    </row>
    <row r="29" spans="1:24" ht="22.9" customHeight="1" x14ac:dyDescent="0.15">
      <c r="A29" s="454">
        <v>13</v>
      </c>
      <c r="B29" s="417" t="s">
        <v>542</v>
      </c>
      <c r="C29" s="493"/>
      <c r="D29" s="547"/>
      <c r="E29" s="551" t="s">
        <v>459</v>
      </c>
      <c r="F29" s="552"/>
      <c r="G29" s="553"/>
      <c r="H29" s="554"/>
      <c r="I29" s="502"/>
      <c r="J29" s="259"/>
      <c r="K29" s="501" t="e">
        <f>VLOOKUP(Y2,リスト!$A:$CC,23,0)</f>
        <v>#N/A</v>
      </c>
      <c r="L29" s="501"/>
      <c r="M29" s="259"/>
      <c r="N29" s="502"/>
      <c r="O29" s="503"/>
      <c r="P29" s="260"/>
      <c r="Q29" s="132"/>
      <c r="R29" s="132"/>
      <c r="S29" s="132"/>
      <c r="T29" s="132"/>
      <c r="U29" s="132"/>
      <c r="V29" s="132"/>
      <c r="X29" s="133"/>
    </row>
    <row r="30" spans="1:24" ht="22.9" customHeight="1" x14ac:dyDescent="0.15">
      <c r="A30" s="454"/>
      <c r="B30" s="417"/>
      <c r="C30" s="493"/>
      <c r="D30" s="547"/>
      <c r="E30" s="336" t="s">
        <v>460</v>
      </c>
      <c r="F30" s="337"/>
      <c r="G30" s="338"/>
      <c r="H30" s="259" t="s">
        <v>299</v>
      </c>
      <c r="I30" s="504" t="e">
        <f>IF(VLOOKUP(Y2,リスト!$A:$CC,23,0)="有",YEAR(VLOOKUP(Y2,リスト!$A:$CC,24,0)),"")</f>
        <v>#N/A</v>
      </c>
      <c r="J30" s="504"/>
      <c r="K30" s="259" t="s">
        <v>300</v>
      </c>
      <c r="L30" s="300" t="e">
        <f>IF(VLOOKUP(Y2,リスト!$A:$CC,23,0)="有",MONTH(VLOOKUP(Y2,リスト!$A:$CC,24,0)),"")</f>
        <v>#N/A</v>
      </c>
      <c r="M30" s="259" t="s">
        <v>301</v>
      </c>
      <c r="N30" s="300" t="e">
        <f>IF(VLOOKUP(Y2,リスト!$A:$CC,23,0)="有",DAY(VLOOKUP(Y2,リスト!$A:$CC,24,0)),"")</f>
        <v>#N/A</v>
      </c>
      <c r="O30" s="261" t="s">
        <v>302</v>
      </c>
      <c r="P30" s="262"/>
      <c r="Q30" s="263"/>
      <c r="R30" s="263"/>
      <c r="S30" s="263"/>
      <c r="T30" s="263"/>
      <c r="U30" s="263"/>
      <c r="V30" s="263"/>
      <c r="X30" s="133"/>
    </row>
    <row r="31" spans="1:24" ht="9" customHeight="1" x14ac:dyDescent="0.15">
      <c r="A31" s="164"/>
      <c r="B31" s="164"/>
      <c r="C31" s="164"/>
      <c r="D31" s="164"/>
      <c r="E31" s="301"/>
      <c r="F31" s="164"/>
      <c r="G31" s="164"/>
      <c r="H31" s="164"/>
      <c r="I31" s="164"/>
      <c r="J31" s="164"/>
      <c r="K31" s="164"/>
      <c r="L31" s="164"/>
      <c r="M31" s="164"/>
      <c r="N31" s="164"/>
      <c r="O31" s="164"/>
      <c r="P31" s="164"/>
      <c r="Q31" s="164"/>
      <c r="R31" s="164"/>
      <c r="S31" s="164"/>
      <c r="T31" s="164"/>
      <c r="U31" s="164"/>
      <c r="V31" s="164"/>
    </row>
    <row r="32" spans="1:24" ht="9" customHeight="1" x14ac:dyDescent="0.15">
      <c r="A32" s="164"/>
      <c r="B32" s="164"/>
      <c r="C32" s="164"/>
      <c r="D32" s="164"/>
      <c r="E32" s="301"/>
      <c r="F32" s="164"/>
      <c r="G32" s="164"/>
      <c r="H32" s="164"/>
      <c r="I32" s="164"/>
      <c r="J32" s="164"/>
      <c r="K32" s="164"/>
      <c r="L32" s="164"/>
      <c r="M32" s="164"/>
      <c r="N32" s="164"/>
      <c r="O32" s="164"/>
      <c r="P32" s="164"/>
      <c r="Q32" s="164"/>
      <c r="R32" s="164"/>
      <c r="S32" s="164"/>
      <c r="T32" s="164"/>
      <c r="U32" s="164"/>
      <c r="V32" s="164"/>
    </row>
    <row r="33" spans="1:39" ht="23.25" customHeight="1" x14ac:dyDescent="0.15">
      <c r="A33" s="454">
        <v>14</v>
      </c>
      <c r="B33" s="272"/>
      <c r="C33" s="273"/>
      <c r="D33" s="273"/>
      <c r="E33" s="555"/>
      <c r="F33" s="555"/>
      <c r="G33" s="556"/>
      <c r="H33" s="557" t="s">
        <v>325</v>
      </c>
      <c r="I33" s="403"/>
      <c r="J33" s="403"/>
      <c r="K33" s="403"/>
      <c r="L33" s="558"/>
      <c r="M33" s="402" t="s">
        <v>280</v>
      </c>
      <c r="N33" s="403"/>
      <c r="O33" s="403"/>
      <c r="P33" s="403"/>
      <c r="Q33" s="403"/>
      <c r="R33" s="403"/>
      <c r="S33" s="403"/>
      <c r="T33" s="403"/>
      <c r="U33" s="403"/>
      <c r="V33" s="404"/>
    </row>
    <row r="34" spans="1:39" ht="23.25" customHeight="1" x14ac:dyDescent="0.15">
      <c r="A34" s="454"/>
      <c r="B34" s="366" t="s">
        <v>443</v>
      </c>
      <c r="C34" s="367"/>
      <c r="D34" s="368"/>
      <c r="E34" s="336" t="s">
        <v>272</v>
      </c>
      <c r="F34" s="337"/>
      <c r="G34" s="338"/>
      <c r="H34" s="339" t="e">
        <f>IF(VLOOKUP(Y2,リスト!$A:$CC,54,0)="○","",VLOOKUP(雇用調書!$Y$2,財源!$A:$BF,4,0))</f>
        <v>#N/A</v>
      </c>
      <c r="I34" s="340"/>
      <c r="J34" s="340"/>
      <c r="K34" s="340"/>
      <c r="L34" s="341"/>
      <c r="M34" s="342" t="e">
        <f>IF(VLOOKUP(Y2,リスト!$A:$CC,54,0)="○","人事課人件費",VLOOKUP(雇用調書!$Y$2,財源!$A:$BF,5,0))</f>
        <v>#N/A</v>
      </c>
      <c r="N34" s="343"/>
      <c r="O34" s="343"/>
      <c r="P34" s="343"/>
      <c r="Q34" s="343"/>
      <c r="R34" s="343"/>
      <c r="S34" s="343"/>
      <c r="T34" s="343"/>
      <c r="U34" s="343"/>
      <c r="V34" s="344"/>
      <c r="X34" s="133"/>
    </row>
    <row r="35" spans="1:39" ht="23.25" customHeight="1" x14ac:dyDescent="0.15">
      <c r="A35" s="454"/>
      <c r="B35" s="366"/>
      <c r="C35" s="367"/>
      <c r="D35" s="368"/>
      <c r="E35" s="336" t="s">
        <v>273</v>
      </c>
      <c r="F35" s="337"/>
      <c r="G35" s="338"/>
      <c r="H35" s="339" t="e">
        <f>IF(VLOOKUP(Y2,リスト!$A:$CC,54,0)="○","",VLOOKUP(雇用調書!$Y$2,財源!$A:$BF,6,0))</f>
        <v>#N/A</v>
      </c>
      <c r="I35" s="340"/>
      <c r="J35" s="340"/>
      <c r="K35" s="340"/>
      <c r="L35" s="341"/>
      <c r="M35" s="342" t="e">
        <f>IF(VLOOKUP(Y2,リスト!$A:$CC,54,0)="○","",VLOOKUP(雇用調書!$Y$2,財源!$A:$BF,7,0))</f>
        <v>#N/A</v>
      </c>
      <c r="N35" s="343"/>
      <c r="O35" s="343"/>
      <c r="P35" s="343"/>
      <c r="Q35" s="343"/>
      <c r="R35" s="343"/>
      <c r="S35" s="343"/>
      <c r="T35" s="343"/>
      <c r="U35" s="343"/>
      <c r="V35" s="344"/>
      <c r="X35" s="133"/>
    </row>
    <row r="36" spans="1:39" ht="23.25" customHeight="1" x14ac:dyDescent="0.15">
      <c r="A36" s="454"/>
      <c r="B36" s="366"/>
      <c r="C36" s="367"/>
      <c r="D36" s="368"/>
      <c r="E36" s="336" t="s">
        <v>274</v>
      </c>
      <c r="F36" s="337"/>
      <c r="G36" s="338"/>
      <c r="H36" s="339" t="e">
        <f>IF(VLOOKUP(Y2,リスト!$A:$CC,54,0)="○","",VLOOKUP(雇用調書!$Y$2,財源!$A:$BF,8,0))</f>
        <v>#N/A</v>
      </c>
      <c r="I36" s="340"/>
      <c r="J36" s="340"/>
      <c r="K36" s="340"/>
      <c r="L36" s="341"/>
      <c r="M36" s="342" t="e">
        <f>IF(VLOOKUP(Y2,リスト!$A:$CC,54,0)="○","",VLOOKUP(雇用調書!$Y$2,財源!$A:$BF,9,0))</f>
        <v>#N/A</v>
      </c>
      <c r="N36" s="343"/>
      <c r="O36" s="343"/>
      <c r="P36" s="343"/>
      <c r="Q36" s="343"/>
      <c r="R36" s="343"/>
      <c r="S36" s="343"/>
      <c r="T36" s="343"/>
      <c r="U36" s="343"/>
      <c r="V36" s="344"/>
    </row>
    <row r="37" spans="1:39" ht="23.25" customHeight="1" x14ac:dyDescent="0.15">
      <c r="A37" s="454"/>
      <c r="B37" s="274"/>
      <c r="C37" s="275"/>
      <c r="D37" s="276"/>
      <c r="E37" s="336" t="s">
        <v>275</v>
      </c>
      <c r="F37" s="337"/>
      <c r="G37" s="338"/>
      <c r="H37" s="339" t="e">
        <f>IF(VLOOKUP(Y2,リスト!$A:$CC,54,0)="○","",VLOOKUP(雇用調書!$Y$2,財源!$A:$BF,10,0))</f>
        <v>#N/A</v>
      </c>
      <c r="I37" s="340"/>
      <c r="J37" s="340"/>
      <c r="K37" s="340"/>
      <c r="L37" s="341"/>
      <c r="M37" s="342" t="e">
        <f>IF(VLOOKUP(Y2,リスト!$A:$CC,54,0)="○","",VLOOKUP(雇用調書!$Y$2,財源!$A:$BF,11,0))</f>
        <v>#N/A</v>
      </c>
      <c r="N37" s="343"/>
      <c r="O37" s="343"/>
      <c r="P37" s="343"/>
      <c r="Q37" s="343"/>
      <c r="R37" s="343"/>
      <c r="S37" s="343"/>
      <c r="T37" s="343"/>
      <c r="U37" s="343"/>
      <c r="V37" s="344"/>
    </row>
    <row r="38" spans="1:39" ht="23.25" customHeight="1" x14ac:dyDescent="0.15">
      <c r="A38" s="454"/>
      <c r="B38" s="280"/>
      <c r="C38" s="281"/>
      <c r="D38" s="282"/>
      <c r="E38" s="336" t="s">
        <v>276</v>
      </c>
      <c r="F38" s="337"/>
      <c r="G38" s="338"/>
      <c r="H38" s="339" t="e">
        <f>IF(VLOOKUP(Y2,リスト!$A:$CC,54,0)="○","",VLOOKUP(雇用調書!$Y$2,財源!$A:$BF,12,0))</f>
        <v>#N/A</v>
      </c>
      <c r="I38" s="340"/>
      <c r="J38" s="340"/>
      <c r="K38" s="340"/>
      <c r="L38" s="341"/>
      <c r="M38" s="342" t="e">
        <f>IF(VLOOKUP(Y2,リスト!$A:$CC,54,0)="○","",VLOOKUP(雇用調書!$Y$2,財源!$A:$BF,13,0))</f>
        <v>#N/A</v>
      </c>
      <c r="N38" s="343"/>
      <c r="O38" s="343"/>
      <c r="P38" s="343"/>
      <c r="Q38" s="343"/>
      <c r="R38" s="343"/>
      <c r="S38" s="343"/>
      <c r="T38" s="343"/>
      <c r="U38" s="343"/>
      <c r="V38" s="344"/>
    </row>
    <row r="39" spans="1:39" ht="23.25" customHeight="1" x14ac:dyDescent="0.15">
      <c r="A39" s="454"/>
      <c r="B39" s="548" t="str">
        <f>IF(VLOOKUP($Y$2,財源!$A:$BH,21,0)="","","対象期間")</f>
        <v/>
      </c>
      <c r="C39" s="549"/>
      <c r="D39" s="550"/>
      <c r="E39" s="336" t="s">
        <v>277</v>
      </c>
      <c r="F39" s="337"/>
      <c r="G39" s="338"/>
      <c r="H39" s="339" t="e">
        <f>IF(VLOOKUP(Y2,リスト!$A:$CC,54,0)="○","",VLOOKUP(雇用調書!$Y$2,財源!$A:$BF,14,0))</f>
        <v>#N/A</v>
      </c>
      <c r="I39" s="340"/>
      <c r="J39" s="340"/>
      <c r="K39" s="340"/>
      <c r="L39" s="341"/>
      <c r="M39" s="342" t="e">
        <f>IF(VLOOKUP(Y2,リスト!$A:$CC,54,0)="○","",VLOOKUP(雇用調書!$Y$2,財源!$A:$BF,15,0))</f>
        <v>#N/A</v>
      </c>
      <c r="N39" s="343"/>
      <c r="O39" s="343"/>
      <c r="P39" s="343"/>
      <c r="Q39" s="343"/>
      <c r="R39" s="343"/>
      <c r="S39" s="343"/>
      <c r="T39" s="343"/>
      <c r="U39" s="343"/>
      <c r="V39" s="344"/>
    </row>
    <row r="40" spans="1:39" ht="23.25" customHeight="1" x14ac:dyDescent="0.15">
      <c r="A40" s="454"/>
      <c r="B40" s="548" t="str">
        <f>IF(VLOOKUP($Y$2,財源!$A:$BH,21,0)="","","開始日")</f>
        <v/>
      </c>
      <c r="C40" s="549"/>
      <c r="D40" s="550"/>
      <c r="E40" s="369" t="s">
        <v>278</v>
      </c>
      <c r="F40" s="370"/>
      <c r="G40" s="371"/>
      <c r="H40" s="378" t="e">
        <f>IF(VLOOKUP(Y2,リスト!$A:$CC,54,0)="○","",VLOOKUP(雇用調書!$Y$2,財源!$A:$BF,16,0))</f>
        <v>#N/A</v>
      </c>
      <c r="I40" s="379"/>
      <c r="J40" s="379"/>
      <c r="K40" s="379"/>
      <c r="L40" s="380"/>
      <c r="M40" s="384" t="e">
        <f>IF(VLOOKUP(Y2,リスト!$A:$CC,54,0)="○","",VLOOKUP(雇用調書!$Y$2,財源!$A:$BF,17,0))</f>
        <v>#N/A</v>
      </c>
      <c r="N40" s="385"/>
      <c r="O40" s="385"/>
      <c r="P40" s="385"/>
      <c r="Q40" s="385"/>
      <c r="R40" s="385"/>
      <c r="S40" s="385"/>
      <c r="T40" s="385"/>
      <c r="U40" s="385"/>
      <c r="V40" s="386"/>
    </row>
    <row r="41" spans="1:39" ht="23.25" customHeight="1" thickBot="1" x14ac:dyDescent="0.2">
      <c r="A41" s="454"/>
      <c r="B41" s="396" t="str">
        <f>IF(VLOOKUP($Y$2,財源!$A:$BH,21,0)="","",VLOOKUP($Y$2,財源!$A:$BH,21,0))</f>
        <v/>
      </c>
      <c r="C41" s="397"/>
      <c r="D41" s="398"/>
      <c r="E41" s="372"/>
      <c r="F41" s="373"/>
      <c r="G41" s="374"/>
      <c r="H41" s="381"/>
      <c r="I41" s="382"/>
      <c r="J41" s="382"/>
      <c r="K41" s="382"/>
      <c r="L41" s="383"/>
      <c r="M41" s="387"/>
      <c r="N41" s="388"/>
      <c r="O41" s="388"/>
      <c r="P41" s="388"/>
      <c r="Q41" s="388"/>
      <c r="R41" s="388"/>
      <c r="S41" s="388"/>
      <c r="T41" s="388"/>
      <c r="U41" s="388"/>
      <c r="V41" s="389"/>
    </row>
    <row r="42" spans="1:39" ht="23.25" customHeight="1" thickBot="1" x14ac:dyDescent="0.2">
      <c r="A42" s="454"/>
      <c r="B42" s="559" t="str">
        <f>IF(VLOOKUP($Y$2,財源!$A:$BH,22,0)="","","終了日")</f>
        <v/>
      </c>
      <c r="C42" s="560"/>
      <c r="D42" s="561"/>
      <c r="E42" s="372"/>
      <c r="F42" s="373"/>
      <c r="G42" s="374"/>
      <c r="H42" s="390" t="s">
        <v>326</v>
      </c>
      <c r="I42" s="391"/>
      <c r="J42" s="391"/>
      <c r="K42" s="391"/>
      <c r="L42" s="392"/>
      <c r="M42" s="165" t="e">
        <f>IF(VLOOKUP(Y2,リスト!$A:$CC,54,0)="○","",IF(VLOOKUP(雇用調書!$Y$2,財源!$A:$BF,18,0)="無","✓",""))</f>
        <v>#N/A</v>
      </c>
      <c r="N42" s="166" t="s">
        <v>327</v>
      </c>
      <c r="O42" s="167"/>
      <c r="P42" s="168"/>
      <c r="Q42" s="165" t="e">
        <f>IF(VLOOKUP(Y2,リスト!$A:$CC,54,0)="○","",IF(VLOOKUP(雇用調書!$Y$2,財源!$A:$BF,18,0)="無","","✓"))</f>
        <v>#N/A</v>
      </c>
      <c r="R42" s="169" t="e">
        <f>IF(VLOOKUP(Y2,リスト!$A:$CC,54,0)="○","",IF(VLOOKUP(雇用調書!$Y$2,財源!$A:$BF,18,0)="無","",MONTH(VLOOKUP(雇用調書!$Y$2,財源!$A:$BF,18,0))))</f>
        <v>#N/A</v>
      </c>
      <c r="S42" s="170" t="s">
        <v>328</v>
      </c>
      <c r="T42" s="167" t="e">
        <f>IF(VLOOKUP(Y2,リスト!$A:$CC,54,0)="○","",IF(VLOOKUP(雇用調書!$Y$2,財源!$A:$BF,18,0)="無","",DAY(VLOOKUP(雇用調書!$Y$2,財源!$A:$BF,18,0))))</f>
        <v>#N/A</v>
      </c>
      <c r="U42" s="171" t="s">
        <v>329</v>
      </c>
      <c r="V42" s="172"/>
    </row>
    <row r="43" spans="1:39" ht="23.25" customHeight="1" thickBot="1" x14ac:dyDescent="0.2">
      <c r="A43" s="454"/>
      <c r="B43" s="399" t="str">
        <f>IF(VLOOKUP($Y$2,財源!$A:$BH,22,0)="","",VLOOKUP($Y$2,財源!$A:$BH,22,0))</f>
        <v/>
      </c>
      <c r="C43" s="400"/>
      <c r="D43" s="401"/>
      <c r="E43" s="375"/>
      <c r="F43" s="376"/>
      <c r="G43" s="377"/>
      <c r="H43" s="393" t="s">
        <v>330</v>
      </c>
      <c r="I43" s="394"/>
      <c r="J43" s="394"/>
      <c r="K43" s="394"/>
      <c r="L43" s="394"/>
      <c r="M43" s="173" t="e">
        <f>IF(VLOOKUP(Y2,リスト!$A:$CC,54,0)="○","",IF(VLOOKUP(雇用調書!$Y$2,財源!$A:$BF,19,0)="済","✓",""))</f>
        <v>#N/A</v>
      </c>
      <c r="N43" s="174" t="s">
        <v>331</v>
      </c>
      <c r="O43" s="175"/>
      <c r="P43" s="175"/>
      <c r="Q43" s="173" t="e">
        <f>IF(VLOOKUP(Y2,リスト!$A:$CC,54,0)="○","",IF(VLOOKUP(雇用調書!$Y$2,財源!$A:$BF,19,0)="済","","✓"))</f>
        <v>#N/A</v>
      </c>
      <c r="R43" s="175" t="e">
        <f>IF(VLOOKUP(Y2,リスト!$A:$CC,54,0)="○","",IF(VLOOKUP(雇用調書!$Y$2,財源!$A:$BF,19,0)="済","",MONTH(VLOOKUP(雇用調書!$Y$2,財源!$A:$BF,19,0))))</f>
        <v>#N/A</v>
      </c>
      <c r="S43" s="176" t="s">
        <v>328</v>
      </c>
      <c r="T43" s="175" t="e">
        <f>IF(VLOOKUP(Y2,リスト!$A:$CC,54,0)="○","",IF(VLOOKUP(雇用調書!$Y$2,財源!$A:$BF,19,0)="済","",DAY(VLOOKUP(雇用調書!$Y$2,財源!$A:$BF,19,0))))</f>
        <v>#N/A</v>
      </c>
      <c r="U43" s="174" t="s">
        <v>332</v>
      </c>
      <c r="V43" s="177"/>
      <c r="AM43" s="178"/>
    </row>
    <row r="44" spans="1:39" ht="23.25" customHeight="1" x14ac:dyDescent="0.15">
      <c r="A44" s="134">
        <v>15</v>
      </c>
      <c r="B44" s="350" t="s">
        <v>333</v>
      </c>
      <c r="C44" s="351"/>
      <c r="D44" s="351"/>
      <c r="E44" s="351"/>
      <c r="F44" s="351"/>
      <c r="G44" s="352"/>
      <c r="H44" s="353" t="e">
        <f>IF(VLOOKUP(Y2,リスト!$A:$CC,54,0)="○","",VLOOKUP(雇用調書!$Y$2,財源!$A:$BF,20,0))</f>
        <v>#N/A</v>
      </c>
      <c r="I44" s="354"/>
      <c r="J44" s="354"/>
      <c r="K44" s="354"/>
      <c r="L44" s="354"/>
      <c r="M44" s="354"/>
      <c r="N44" s="179" t="s">
        <v>324</v>
      </c>
      <c r="O44" s="355" t="s">
        <v>334</v>
      </c>
      <c r="P44" s="356"/>
      <c r="Q44" s="356"/>
      <c r="R44" s="356"/>
      <c r="S44" s="356"/>
      <c r="T44" s="356"/>
      <c r="U44" s="356"/>
      <c r="V44" s="356"/>
      <c r="W44" s="395"/>
      <c r="X44" s="395"/>
      <c r="Y44" s="395"/>
      <c r="Z44" s="395"/>
      <c r="AA44" s="395"/>
      <c r="AB44" s="395"/>
      <c r="AC44" s="395"/>
      <c r="AD44" s="395"/>
      <c r="AE44" s="395"/>
      <c r="AF44" s="395"/>
      <c r="AG44" s="395"/>
      <c r="AH44" s="395"/>
      <c r="AI44" s="395"/>
      <c r="AJ44" s="395"/>
    </row>
    <row r="45" spans="1:39" ht="8.25" customHeight="1" x14ac:dyDescent="0.15">
      <c r="A45" s="132"/>
      <c r="B45" s="180"/>
      <c r="C45" s="180"/>
      <c r="D45" s="180"/>
      <c r="E45" s="180"/>
      <c r="F45" s="180"/>
      <c r="G45" s="180"/>
      <c r="H45" s="132"/>
      <c r="I45" s="132"/>
      <c r="J45" s="132"/>
      <c r="K45" s="132"/>
      <c r="L45" s="132"/>
      <c r="M45" s="132"/>
      <c r="N45" s="132"/>
      <c r="O45" s="132"/>
      <c r="P45" s="132"/>
      <c r="Q45" s="132"/>
      <c r="R45" s="132"/>
      <c r="S45" s="132"/>
      <c r="T45" s="132"/>
      <c r="U45" s="132"/>
      <c r="V45" s="132"/>
      <c r="W45" s="395"/>
      <c r="X45" s="395"/>
      <c r="Y45" s="395"/>
      <c r="Z45" s="395"/>
      <c r="AA45" s="395"/>
      <c r="AB45" s="395"/>
      <c r="AC45" s="395"/>
      <c r="AD45" s="395"/>
      <c r="AE45" s="395"/>
      <c r="AF45" s="395"/>
      <c r="AG45" s="395"/>
      <c r="AH45" s="395"/>
      <c r="AI45" s="395"/>
      <c r="AJ45" s="395"/>
    </row>
    <row r="46" spans="1:39" ht="23.25" hidden="1" customHeight="1" x14ac:dyDescent="0.15">
      <c r="A46" s="357">
        <v>16</v>
      </c>
      <c r="B46" s="272"/>
      <c r="C46" s="273"/>
      <c r="D46" s="273"/>
      <c r="E46" s="359"/>
      <c r="F46" s="359"/>
      <c r="G46" s="360"/>
      <c r="H46" s="361" t="s">
        <v>325</v>
      </c>
      <c r="I46" s="362"/>
      <c r="J46" s="362"/>
      <c r="K46" s="362"/>
      <c r="L46" s="363"/>
      <c r="M46" s="364" t="s">
        <v>280</v>
      </c>
      <c r="N46" s="362"/>
      <c r="O46" s="362"/>
      <c r="P46" s="362"/>
      <c r="Q46" s="362"/>
      <c r="R46" s="362"/>
      <c r="S46" s="362"/>
      <c r="T46" s="362"/>
      <c r="U46" s="362"/>
      <c r="V46" s="365"/>
      <c r="W46" s="395"/>
      <c r="X46" s="395"/>
      <c r="Y46" s="395"/>
      <c r="Z46" s="395"/>
      <c r="AA46" s="395"/>
      <c r="AB46" s="395"/>
      <c r="AC46" s="395"/>
      <c r="AD46" s="395"/>
      <c r="AE46" s="395"/>
      <c r="AF46" s="395"/>
      <c r="AG46" s="395"/>
      <c r="AH46" s="395"/>
      <c r="AI46" s="395"/>
      <c r="AJ46" s="395"/>
    </row>
    <row r="47" spans="1:39" ht="23.25" hidden="1" customHeight="1" x14ac:dyDescent="0.15">
      <c r="A47" s="358"/>
      <c r="B47" s="366" t="s">
        <v>443</v>
      </c>
      <c r="C47" s="367"/>
      <c r="D47" s="368"/>
      <c r="E47" s="336" t="s">
        <v>272</v>
      </c>
      <c r="F47" s="337"/>
      <c r="G47" s="338"/>
      <c r="H47" s="339">
        <f>VLOOKUP(雇用調書!$Y$2,財源!$A:$BF,23,0)</f>
        <v>0</v>
      </c>
      <c r="I47" s="340"/>
      <c r="J47" s="340"/>
      <c r="K47" s="340"/>
      <c r="L47" s="341"/>
      <c r="M47" s="342">
        <f>VLOOKUP(雇用調書!$Y$2,財源!$A:$BF,24,0)</f>
        <v>0</v>
      </c>
      <c r="N47" s="343"/>
      <c r="O47" s="343"/>
      <c r="P47" s="343"/>
      <c r="Q47" s="343"/>
      <c r="R47" s="343"/>
      <c r="S47" s="343"/>
      <c r="T47" s="343"/>
      <c r="U47" s="343"/>
      <c r="V47" s="344"/>
      <c r="W47" s="395"/>
      <c r="X47" s="395"/>
      <c r="Y47" s="395"/>
      <c r="Z47" s="395"/>
      <c r="AA47" s="395"/>
      <c r="AB47" s="395"/>
      <c r="AC47" s="395"/>
      <c r="AD47" s="395"/>
      <c r="AE47" s="395"/>
      <c r="AF47" s="395"/>
      <c r="AG47" s="395"/>
      <c r="AH47" s="395"/>
      <c r="AI47" s="395"/>
      <c r="AJ47" s="395"/>
    </row>
    <row r="48" spans="1:39" ht="23.25" hidden="1" customHeight="1" x14ac:dyDescent="0.15">
      <c r="A48" s="358"/>
      <c r="B48" s="366"/>
      <c r="C48" s="367"/>
      <c r="D48" s="368"/>
      <c r="E48" s="336" t="s">
        <v>273</v>
      </c>
      <c r="F48" s="337"/>
      <c r="G48" s="338"/>
      <c r="H48" s="339">
        <f>VLOOKUP(雇用調書!$Y$2,財源!$A:$BF,25,0)</f>
        <v>0</v>
      </c>
      <c r="I48" s="340"/>
      <c r="J48" s="340"/>
      <c r="K48" s="340"/>
      <c r="L48" s="341"/>
      <c r="M48" s="342">
        <f>VLOOKUP(雇用調書!$Y$2,財源!$A:$BF,26,0)</f>
        <v>0</v>
      </c>
      <c r="N48" s="343"/>
      <c r="O48" s="343"/>
      <c r="P48" s="343"/>
      <c r="Q48" s="343"/>
      <c r="R48" s="343"/>
      <c r="S48" s="343"/>
      <c r="T48" s="343"/>
      <c r="U48" s="343"/>
      <c r="V48" s="344"/>
      <c r="W48" s="395"/>
      <c r="X48" s="395"/>
      <c r="Y48" s="395"/>
      <c r="Z48" s="395"/>
      <c r="AA48" s="395"/>
      <c r="AB48" s="395"/>
      <c r="AC48" s="395"/>
      <c r="AD48" s="395"/>
      <c r="AE48" s="395"/>
      <c r="AF48" s="395"/>
      <c r="AG48" s="395"/>
      <c r="AH48" s="395"/>
      <c r="AI48" s="395"/>
      <c r="AJ48" s="395"/>
    </row>
    <row r="49" spans="1:39" ht="23.25" hidden="1" customHeight="1" x14ac:dyDescent="0.15">
      <c r="A49" s="358"/>
      <c r="B49" s="366"/>
      <c r="C49" s="367"/>
      <c r="D49" s="368"/>
      <c r="E49" s="336" t="s">
        <v>274</v>
      </c>
      <c r="F49" s="337"/>
      <c r="G49" s="338"/>
      <c r="H49" s="339">
        <f>VLOOKUP(雇用調書!$Y$2,財源!$A:$BF,27,0)</f>
        <v>0</v>
      </c>
      <c r="I49" s="340"/>
      <c r="J49" s="340"/>
      <c r="K49" s="340"/>
      <c r="L49" s="341"/>
      <c r="M49" s="342">
        <f>VLOOKUP(雇用調書!$Y$2,財源!$A:$BF,28,0)</f>
        <v>0</v>
      </c>
      <c r="N49" s="343"/>
      <c r="O49" s="343"/>
      <c r="P49" s="343"/>
      <c r="Q49" s="343"/>
      <c r="R49" s="343"/>
      <c r="S49" s="343"/>
      <c r="T49" s="343"/>
      <c r="U49" s="343"/>
      <c r="V49" s="344"/>
      <c r="W49" s="395"/>
      <c r="X49" s="395"/>
      <c r="Y49" s="395"/>
      <c r="Z49" s="395"/>
      <c r="AA49" s="395"/>
      <c r="AB49" s="395"/>
      <c r="AC49" s="395"/>
      <c r="AD49" s="395"/>
      <c r="AE49" s="395"/>
      <c r="AF49" s="395"/>
      <c r="AG49" s="395"/>
      <c r="AH49" s="395"/>
      <c r="AI49" s="395"/>
      <c r="AJ49" s="395"/>
    </row>
    <row r="50" spans="1:39" ht="23.25" hidden="1" customHeight="1" x14ac:dyDescent="0.15">
      <c r="A50" s="358"/>
      <c r="B50" s="274"/>
      <c r="C50" s="275"/>
      <c r="D50" s="276"/>
      <c r="E50" s="336" t="s">
        <v>275</v>
      </c>
      <c r="F50" s="337"/>
      <c r="G50" s="338"/>
      <c r="H50" s="339">
        <f>VLOOKUP(雇用調書!$Y$2,財源!$A:$BF,29,0)</f>
        <v>0</v>
      </c>
      <c r="I50" s="340"/>
      <c r="J50" s="340"/>
      <c r="K50" s="340"/>
      <c r="L50" s="341"/>
      <c r="M50" s="342">
        <f>VLOOKUP(雇用調書!$Y$2,財源!$A:$BF,30,0)</f>
        <v>0</v>
      </c>
      <c r="N50" s="343"/>
      <c r="O50" s="343"/>
      <c r="P50" s="343"/>
      <c r="Q50" s="343"/>
      <c r="R50" s="343"/>
      <c r="S50" s="343"/>
      <c r="T50" s="343"/>
      <c r="U50" s="343"/>
      <c r="V50" s="344"/>
      <c r="W50" s="395"/>
      <c r="X50" s="395"/>
      <c r="Y50" s="395"/>
      <c r="Z50" s="395"/>
      <c r="AA50" s="395"/>
      <c r="AB50" s="395"/>
      <c r="AC50" s="395"/>
      <c r="AD50" s="395"/>
      <c r="AE50" s="395"/>
      <c r="AF50" s="395"/>
      <c r="AG50" s="395"/>
      <c r="AH50" s="395"/>
      <c r="AI50" s="395"/>
      <c r="AJ50" s="395"/>
    </row>
    <row r="51" spans="1:39" ht="23.25" hidden="1" customHeight="1" x14ac:dyDescent="0.15">
      <c r="A51" s="358"/>
      <c r="B51" s="280"/>
      <c r="C51" s="281"/>
      <c r="D51" s="282"/>
      <c r="E51" s="336" t="s">
        <v>276</v>
      </c>
      <c r="F51" s="337"/>
      <c r="G51" s="338"/>
      <c r="H51" s="339">
        <f>VLOOKUP(雇用調書!$Y$2,財源!$A:$BF,31,0)</f>
        <v>0</v>
      </c>
      <c r="I51" s="340"/>
      <c r="J51" s="340"/>
      <c r="K51" s="340"/>
      <c r="L51" s="341"/>
      <c r="M51" s="342">
        <f>VLOOKUP(雇用調書!$Y$2,財源!$A:$BF,32,0)</f>
        <v>0</v>
      </c>
      <c r="N51" s="343"/>
      <c r="O51" s="343"/>
      <c r="P51" s="343"/>
      <c r="Q51" s="343"/>
      <c r="R51" s="343"/>
      <c r="S51" s="343"/>
      <c r="T51" s="343"/>
      <c r="U51" s="343"/>
      <c r="V51" s="344"/>
      <c r="W51" s="395"/>
      <c r="X51" s="395"/>
      <c r="Y51" s="395"/>
      <c r="Z51" s="395"/>
      <c r="AA51" s="395"/>
      <c r="AB51" s="395"/>
      <c r="AC51" s="395"/>
      <c r="AD51" s="395"/>
      <c r="AE51" s="395"/>
      <c r="AF51" s="395"/>
      <c r="AG51" s="395"/>
      <c r="AH51" s="395"/>
      <c r="AI51" s="395"/>
      <c r="AJ51" s="395"/>
    </row>
    <row r="52" spans="1:39" ht="23.25" hidden="1" customHeight="1" x14ac:dyDescent="0.15">
      <c r="A52" s="358"/>
      <c r="B52" s="548" t="str">
        <f>IF(VLOOKUP($Y$2,財源!$A:$BH,40,0)="","","対象期間")</f>
        <v/>
      </c>
      <c r="C52" s="549"/>
      <c r="D52" s="550"/>
      <c r="E52" s="336" t="s">
        <v>277</v>
      </c>
      <c r="F52" s="337"/>
      <c r="G52" s="338"/>
      <c r="H52" s="339">
        <f>VLOOKUP(雇用調書!$Y$2,財源!$A:$BF,33,0)</f>
        <v>0</v>
      </c>
      <c r="I52" s="340"/>
      <c r="J52" s="340"/>
      <c r="K52" s="340"/>
      <c r="L52" s="341"/>
      <c r="M52" s="342">
        <f>VLOOKUP(雇用調書!$Y$2,財源!$A:$BF,34,0)</f>
        <v>0</v>
      </c>
      <c r="N52" s="343"/>
      <c r="O52" s="343"/>
      <c r="P52" s="343"/>
      <c r="Q52" s="343"/>
      <c r="R52" s="343"/>
      <c r="S52" s="343"/>
      <c r="T52" s="343"/>
      <c r="U52" s="343"/>
      <c r="V52" s="344"/>
      <c r="W52" s="395"/>
      <c r="X52" s="395"/>
      <c r="Y52" s="395"/>
      <c r="Z52" s="395"/>
      <c r="AA52" s="395"/>
      <c r="AB52" s="395"/>
      <c r="AC52" s="395"/>
      <c r="AD52" s="395"/>
      <c r="AE52" s="395"/>
      <c r="AF52" s="395"/>
      <c r="AG52" s="395"/>
      <c r="AH52" s="395"/>
      <c r="AI52" s="395"/>
      <c r="AJ52" s="395"/>
    </row>
    <row r="53" spans="1:39" ht="23.25" hidden="1" customHeight="1" x14ac:dyDescent="0.15">
      <c r="A53" s="358"/>
      <c r="B53" s="548" t="str">
        <f>IF(VLOOKUP($Y$2,財源!$A:$BH,40,0)="","","開始日")</f>
        <v/>
      </c>
      <c r="C53" s="549"/>
      <c r="D53" s="550"/>
      <c r="E53" s="369" t="s">
        <v>278</v>
      </c>
      <c r="F53" s="370"/>
      <c r="G53" s="371"/>
      <c r="H53" s="378">
        <f>VLOOKUP(雇用調書!$Y$2,財源!$A:$BF,35,0)</f>
        <v>0</v>
      </c>
      <c r="I53" s="379"/>
      <c r="J53" s="379"/>
      <c r="K53" s="379"/>
      <c r="L53" s="380"/>
      <c r="M53" s="384">
        <f>VLOOKUP(雇用調書!$Y$2,財源!$A:$BF,36,0)</f>
        <v>0</v>
      </c>
      <c r="N53" s="385"/>
      <c r="O53" s="385"/>
      <c r="P53" s="385"/>
      <c r="Q53" s="385"/>
      <c r="R53" s="385"/>
      <c r="S53" s="385"/>
      <c r="T53" s="385"/>
      <c r="U53" s="385"/>
      <c r="V53" s="386"/>
      <c r="W53" s="395"/>
      <c r="X53" s="395"/>
      <c r="Y53" s="395"/>
      <c r="Z53" s="395"/>
      <c r="AA53" s="395"/>
      <c r="AB53" s="395"/>
      <c r="AC53" s="395"/>
      <c r="AD53" s="395"/>
      <c r="AE53" s="395"/>
      <c r="AF53" s="395"/>
      <c r="AG53" s="395"/>
      <c r="AH53" s="395"/>
      <c r="AI53" s="395"/>
      <c r="AJ53" s="395"/>
    </row>
    <row r="54" spans="1:39" ht="23.25" hidden="1" customHeight="1" thickBot="1" x14ac:dyDescent="0.2">
      <c r="A54" s="358"/>
      <c r="B54" s="396" t="str">
        <f>IF(VLOOKUP($Y$2,財源!$A:$BH,40,0)="","",VLOOKUP($Y$2,財源!$A:$BH,40,0))</f>
        <v/>
      </c>
      <c r="C54" s="397"/>
      <c r="D54" s="398"/>
      <c r="E54" s="372"/>
      <c r="F54" s="373"/>
      <c r="G54" s="374"/>
      <c r="H54" s="381"/>
      <c r="I54" s="382"/>
      <c r="J54" s="382"/>
      <c r="K54" s="382"/>
      <c r="L54" s="383"/>
      <c r="M54" s="387"/>
      <c r="N54" s="388"/>
      <c r="O54" s="388"/>
      <c r="P54" s="388"/>
      <c r="Q54" s="388"/>
      <c r="R54" s="388"/>
      <c r="S54" s="388"/>
      <c r="T54" s="388"/>
      <c r="U54" s="388"/>
      <c r="V54" s="389"/>
      <c r="W54" s="395"/>
      <c r="X54" s="395"/>
      <c r="Y54" s="395"/>
      <c r="Z54" s="395"/>
      <c r="AA54" s="395"/>
      <c r="AB54" s="395"/>
      <c r="AC54" s="395"/>
      <c r="AD54" s="395"/>
      <c r="AE54" s="395"/>
      <c r="AF54" s="395"/>
      <c r="AG54" s="395"/>
      <c r="AH54" s="395"/>
      <c r="AI54" s="395"/>
      <c r="AJ54" s="395"/>
    </row>
    <row r="55" spans="1:39" ht="23.25" hidden="1" customHeight="1" thickBot="1" x14ac:dyDescent="0.2">
      <c r="A55" s="358"/>
      <c r="B55" s="548" t="str">
        <f>IF(VLOOKUP($Y$2,財源!$A:$BH,41,0)="","","終了日")</f>
        <v/>
      </c>
      <c r="C55" s="549"/>
      <c r="D55" s="550"/>
      <c r="E55" s="372"/>
      <c r="F55" s="373"/>
      <c r="G55" s="374"/>
      <c r="H55" s="390" t="s">
        <v>326</v>
      </c>
      <c r="I55" s="391"/>
      <c r="J55" s="391"/>
      <c r="K55" s="391"/>
      <c r="L55" s="392"/>
      <c r="M55" s="165" t="str">
        <f>IF(VLOOKUP(雇用調書!$Y$2,財源!$A:$BF,37,0)="無","✓","")</f>
        <v/>
      </c>
      <c r="N55" s="166" t="s">
        <v>327</v>
      </c>
      <c r="O55" s="167"/>
      <c r="P55" s="168"/>
      <c r="Q55" s="165" t="str">
        <f>IF(VLOOKUP(雇用調書!$Y$2,財源!$A:$BF,37,0)="無","","✓")</f>
        <v>✓</v>
      </c>
      <c r="R55" s="169">
        <f>IF(VLOOKUP(雇用調書!$Y$2,財源!$A:$BF,37,0)="無","",MONTH(VLOOKUP(雇用調書!$Y$2,財源!$A:$BF,37,0)))</f>
        <v>1</v>
      </c>
      <c r="S55" s="170" t="s">
        <v>328</v>
      </c>
      <c r="T55" s="167">
        <f>IF(VLOOKUP(雇用調書!$Y$2,財源!$A:$BF,37,0)="無","",DAY(VLOOKUP(雇用調書!$Y$2,財源!$A:$BF,37,0)))</f>
        <v>0</v>
      </c>
      <c r="U55" s="171" t="s">
        <v>329</v>
      </c>
      <c r="V55" s="172"/>
      <c r="W55" s="395"/>
      <c r="X55" s="395"/>
      <c r="Y55" s="395"/>
      <c r="Z55" s="395"/>
      <c r="AA55" s="395"/>
      <c r="AB55" s="395"/>
      <c r="AC55" s="395"/>
      <c r="AD55" s="395"/>
      <c r="AE55" s="395"/>
      <c r="AF55" s="395"/>
      <c r="AG55" s="395"/>
      <c r="AH55" s="395"/>
      <c r="AI55" s="395"/>
      <c r="AJ55" s="395"/>
    </row>
    <row r="56" spans="1:39" ht="23.25" hidden="1" customHeight="1" thickBot="1" x14ac:dyDescent="0.2">
      <c r="A56" s="358"/>
      <c r="B56" s="399" t="str">
        <f>IF(VLOOKUP($Y$2,財源!$A:$BH,41,0)="","",VLOOKUP($Y$2,財源!$A:$BH,41,0))</f>
        <v/>
      </c>
      <c r="C56" s="400"/>
      <c r="D56" s="401"/>
      <c r="E56" s="375"/>
      <c r="F56" s="376"/>
      <c r="G56" s="377"/>
      <c r="H56" s="393" t="s">
        <v>330</v>
      </c>
      <c r="I56" s="394"/>
      <c r="J56" s="394"/>
      <c r="K56" s="394"/>
      <c r="L56" s="394"/>
      <c r="M56" s="173" t="str">
        <f>IF(VLOOKUP(雇用調書!$Y$2,財源!$A:$BF,38,0)="済","✓","")</f>
        <v/>
      </c>
      <c r="N56" s="174" t="s">
        <v>331</v>
      </c>
      <c r="O56" s="175"/>
      <c r="P56" s="175"/>
      <c r="Q56" s="173" t="str">
        <f>IF(VLOOKUP(雇用調書!$Y$2,財源!$A:$BF,38,0)="済","","✓")</f>
        <v>✓</v>
      </c>
      <c r="R56" s="175">
        <f>IF(VLOOKUP(雇用調書!$Y$2,財源!$A:$BF,38,0)="済","",MONTH(VLOOKUP(雇用調書!$Y$2,財源!$A:$BF,38,0)))</f>
        <v>1</v>
      </c>
      <c r="S56" s="176" t="s">
        <v>328</v>
      </c>
      <c r="T56" s="175">
        <f>IF(VLOOKUP(雇用調書!$Y$2,財源!$A:$BF,38,0)="済","",DAY(VLOOKUP(雇用調書!$Y$2,財源!$A:$BF,38,0)))</f>
        <v>0</v>
      </c>
      <c r="U56" s="174" t="s">
        <v>332</v>
      </c>
      <c r="V56" s="177"/>
      <c r="W56" s="395"/>
      <c r="X56" s="395"/>
      <c r="Y56" s="395"/>
      <c r="Z56" s="395"/>
      <c r="AA56" s="395"/>
      <c r="AB56" s="395"/>
      <c r="AC56" s="395"/>
      <c r="AD56" s="395"/>
      <c r="AE56" s="395"/>
      <c r="AF56" s="395"/>
      <c r="AG56" s="395"/>
      <c r="AH56" s="395"/>
      <c r="AI56" s="395"/>
      <c r="AJ56" s="395"/>
      <c r="AM56" s="178"/>
    </row>
    <row r="57" spans="1:39" ht="23.25" hidden="1" customHeight="1" x14ac:dyDescent="0.15">
      <c r="A57" s="181">
        <v>17</v>
      </c>
      <c r="B57" s="350" t="s">
        <v>333</v>
      </c>
      <c r="C57" s="351"/>
      <c r="D57" s="351"/>
      <c r="E57" s="351"/>
      <c r="F57" s="351"/>
      <c r="G57" s="352"/>
      <c r="H57" s="353">
        <f>VLOOKUP(雇用調書!$Y$2,財源!$A:$BF,39,0)</f>
        <v>0</v>
      </c>
      <c r="I57" s="354"/>
      <c r="J57" s="354"/>
      <c r="K57" s="354"/>
      <c r="L57" s="354"/>
      <c r="M57" s="354"/>
      <c r="N57" s="179" t="s">
        <v>324</v>
      </c>
      <c r="O57" s="355" t="s">
        <v>334</v>
      </c>
      <c r="P57" s="356"/>
      <c r="Q57" s="356"/>
      <c r="R57" s="356"/>
      <c r="S57" s="356"/>
      <c r="T57" s="356"/>
      <c r="U57" s="356"/>
      <c r="V57" s="356"/>
      <c r="W57" s="395"/>
      <c r="X57" s="395"/>
      <c r="Y57" s="395"/>
      <c r="Z57" s="395"/>
      <c r="AA57" s="395"/>
      <c r="AB57" s="395"/>
      <c r="AC57" s="395"/>
      <c r="AD57" s="395"/>
      <c r="AE57" s="395"/>
      <c r="AF57" s="395"/>
      <c r="AG57" s="395"/>
      <c r="AH57" s="395"/>
      <c r="AI57" s="395"/>
      <c r="AJ57" s="395"/>
    </row>
    <row r="58" spans="1:39" ht="8.25" hidden="1" customHeight="1" x14ac:dyDescent="0.15">
      <c r="A58" s="132"/>
      <c r="B58" s="180"/>
      <c r="C58" s="180"/>
      <c r="D58" s="180"/>
      <c r="E58" s="180"/>
      <c r="F58" s="180"/>
      <c r="G58" s="180"/>
      <c r="H58" s="132"/>
      <c r="I58" s="132"/>
      <c r="J58" s="132"/>
      <c r="K58" s="132"/>
      <c r="L58" s="132"/>
      <c r="M58" s="132"/>
      <c r="N58" s="132"/>
      <c r="O58" s="132"/>
      <c r="P58" s="132"/>
      <c r="Q58" s="132"/>
      <c r="R58" s="132"/>
      <c r="S58" s="132"/>
      <c r="T58" s="132"/>
      <c r="U58" s="132"/>
      <c r="V58" s="132"/>
      <c r="W58" s="182"/>
      <c r="X58" s="182"/>
      <c r="Y58" s="182"/>
      <c r="Z58" s="182"/>
      <c r="AA58" s="182"/>
      <c r="AB58" s="182"/>
    </row>
    <row r="59" spans="1:39" ht="23.25" hidden="1" customHeight="1" x14ac:dyDescent="0.15">
      <c r="A59" s="357">
        <v>18</v>
      </c>
      <c r="B59" s="272"/>
      <c r="C59" s="273"/>
      <c r="D59" s="273"/>
      <c r="E59" s="359"/>
      <c r="F59" s="359"/>
      <c r="G59" s="360"/>
      <c r="H59" s="361" t="s">
        <v>335</v>
      </c>
      <c r="I59" s="362"/>
      <c r="J59" s="362"/>
      <c r="K59" s="362"/>
      <c r="L59" s="363"/>
      <c r="M59" s="364" t="s">
        <v>280</v>
      </c>
      <c r="N59" s="362"/>
      <c r="O59" s="362"/>
      <c r="P59" s="362"/>
      <c r="Q59" s="362"/>
      <c r="R59" s="362"/>
      <c r="S59" s="362"/>
      <c r="T59" s="362"/>
      <c r="U59" s="362"/>
      <c r="V59" s="365"/>
      <c r="W59" s="182"/>
      <c r="X59" s="182"/>
      <c r="Y59" s="182"/>
      <c r="Z59" s="182"/>
      <c r="AA59" s="182"/>
      <c r="AB59" s="182"/>
    </row>
    <row r="60" spans="1:39" ht="23.25" hidden="1" customHeight="1" x14ac:dyDescent="0.15">
      <c r="A60" s="358"/>
      <c r="B60" s="366" t="s">
        <v>443</v>
      </c>
      <c r="C60" s="367"/>
      <c r="D60" s="368"/>
      <c r="E60" s="336" t="s">
        <v>272</v>
      </c>
      <c r="F60" s="337"/>
      <c r="G60" s="338"/>
      <c r="H60" s="339">
        <f>VLOOKUP(雇用調書!$Y$2,財源!$A:$BF,42,0)</f>
        <v>0</v>
      </c>
      <c r="I60" s="340"/>
      <c r="J60" s="340"/>
      <c r="K60" s="340"/>
      <c r="L60" s="341"/>
      <c r="M60" s="342">
        <f>VLOOKUP(雇用調書!$Y$2,財源!$A:$BF,43,0)</f>
        <v>0</v>
      </c>
      <c r="N60" s="343"/>
      <c r="O60" s="343"/>
      <c r="P60" s="343"/>
      <c r="Q60" s="343"/>
      <c r="R60" s="343"/>
      <c r="S60" s="343"/>
      <c r="T60" s="343"/>
      <c r="U60" s="343"/>
      <c r="V60" s="344"/>
      <c r="W60" s="182"/>
      <c r="X60" s="182"/>
      <c r="Y60" s="182"/>
      <c r="Z60" s="182"/>
      <c r="AA60" s="182"/>
      <c r="AB60" s="182"/>
    </row>
    <row r="61" spans="1:39" ht="23.25" hidden="1" customHeight="1" x14ac:dyDescent="0.15">
      <c r="A61" s="358"/>
      <c r="B61" s="366"/>
      <c r="C61" s="367"/>
      <c r="D61" s="368"/>
      <c r="E61" s="336" t="s">
        <v>273</v>
      </c>
      <c r="F61" s="337"/>
      <c r="G61" s="338"/>
      <c r="H61" s="339">
        <f>VLOOKUP(雇用調書!$Y$2,財源!$A:$BF,44,0)</f>
        <v>0</v>
      </c>
      <c r="I61" s="340"/>
      <c r="J61" s="340"/>
      <c r="K61" s="340"/>
      <c r="L61" s="341"/>
      <c r="M61" s="342">
        <f>VLOOKUP(雇用調書!$Y$2,財源!$A:$BF,45,0)</f>
        <v>0</v>
      </c>
      <c r="N61" s="343"/>
      <c r="O61" s="343"/>
      <c r="P61" s="343"/>
      <c r="Q61" s="343"/>
      <c r="R61" s="343"/>
      <c r="S61" s="343"/>
      <c r="T61" s="343"/>
      <c r="U61" s="343"/>
      <c r="V61" s="344"/>
      <c r="W61" s="182"/>
      <c r="X61" s="182"/>
      <c r="Y61" s="182"/>
      <c r="Z61" s="182"/>
      <c r="AA61" s="182"/>
      <c r="AB61" s="182"/>
    </row>
    <row r="62" spans="1:39" ht="23.25" hidden="1" customHeight="1" x14ac:dyDescent="0.15">
      <c r="A62" s="358"/>
      <c r="B62" s="366"/>
      <c r="C62" s="367"/>
      <c r="D62" s="368"/>
      <c r="E62" s="336" t="s">
        <v>274</v>
      </c>
      <c r="F62" s="337"/>
      <c r="G62" s="338"/>
      <c r="H62" s="339">
        <f>VLOOKUP(雇用調書!$Y$2,財源!$A:$BF,46,0)</f>
        <v>0</v>
      </c>
      <c r="I62" s="340"/>
      <c r="J62" s="340"/>
      <c r="K62" s="340"/>
      <c r="L62" s="341"/>
      <c r="M62" s="342">
        <f>VLOOKUP(雇用調書!$Y$2,財源!$A:$BF,47,0)</f>
        <v>0</v>
      </c>
      <c r="N62" s="343"/>
      <c r="O62" s="343"/>
      <c r="P62" s="343"/>
      <c r="Q62" s="343"/>
      <c r="R62" s="343"/>
      <c r="S62" s="343"/>
      <c r="T62" s="343"/>
      <c r="U62" s="343"/>
      <c r="V62" s="344"/>
      <c r="W62" s="182"/>
      <c r="X62" s="182"/>
      <c r="Y62" s="182"/>
      <c r="Z62" s="182"/>
      <c r="AA62" s="182"/>
      <c r="AB62" s="182"/>
    </row>
    <row r="63" spans="1:39" ht="23.25" hidden="1" customHeight="1" x14ac:dyDescent="0.15">
      <c r="A63" s="358"/>
      <c r="B63" s="274"/>
      <c r="C63" s="275"/>
      <c r="D63" s="276"/>
      <c r="E63" s="336" t="s">
        <v>275</v>
      </c>
      <c r="F63" s="337"/>
      <c r="G63" s="338"/>
      <c r="H63" s="339">
        <f>VLOOKUP(雇用調書!$Y$2,財源!$A:$BF,48,0)</f>
        <v>0</v>
      </c>
      <c r="I63" s="340"/>
      <c r="J63" s="340"/>
      <c r="K63" s="340"/>
      <c r="L63" s="341"/>
      <c r="M63" s="342">
        <f>VLOOKUP(雇用調書!$Y$2,財源!$A:$BF,49,0)</f>
        <v>0</v>
      </c>
      <c r="N63" s="343"/>
      <c r="O63" s="343"/>
      <c r="P63" s="343"/>
      <c r="Q63" s="343"/>
      <c r="R63" s="343"/>
      <c r="S63" s="343"/>
      <c r="T63" s="343"/>
      <c r="U63" s="343"/>
      <c r="V63" s="344"/>
      <c r="W63" s="182"/>
      <c r="X63" s="182"/>
      <c r="Y63" s="182"/>
      <c r="Z63" s="182"/>
      <c r="AA63" s="182"/>
      <c r="AB63" s="182"/>
    </row>
    <row r="64" spans="1:39" ht="23.25" hidden="1" customHeight="1" x14ac:dyDescent="0.15">
      <c r="A64" s="358"/>
      <c r="B64" s="280"/>
      <c r="C64" s="281"/>
      <c r="D64" s="282"/>
      <c r="E64" s="336" t="s">
        <v>276</v>
      </c>
      <c r="F64" s="337"/>
      <c r="G64" s="338"/>
      <c r="H64" s="339">
        <f>VLOOKUP(雇用調書!$Y$2,財源!$A:$BF,50,0)</f>
        <v>0</v>
      </c>
      <c r="I64" s="340"/>
      <c r="J64" s="340"/>
      <c r="K64" s="340"/>
      <c r="L64" s="341"/>
      <c r="M64" s="342">
        <f>VLOOKUP(雇用調書!$Y$2,財源!$A:$BF,51,0)</f>
        <v>0</v>
      </c>
      <c r="N64" s="343"/>
      <c r="O64" s="343"/>
      <c r="P64" s="343"/>
      <c r="Q64" s="343"/>
      <c r="R64" s="343"/>
      <c r="S64" s="343"/>
      <c r="T64" s="343"/>
      <c r="U64" s="343"/>
      <c r="V64" s="344"/>
      <c r="W64" s="182"/>
      <c r="X64" s="182"/>
      <c r="Y64" s="182"/>
      <c r="Z64" s="182"/>
      <c r="AA64" s="182"/>
      <c r="AB64" s="182"/>
    </row>
    <row r="65" spans="1:39" ht="23.25" hidden="1" customHeight="1" x14ac:dyDescent="0.15">
      <c r="A65" s="358"/>
      <c r="B65" s="548" t="str">
        <f>IF(VLOOKUP($Y$2,財源!$A:$BH,59,0)="","","対象期間")</f>
        <v/>
      </c>
      <c r="C65" s="549"/>
      <c r="D65" s="550"/>
      <c r="E65" s="336" t="s">
        <v>277</v>
      </c>
      <c r="F65" s="337"/>
      <c r="G65" s="338"/>
      <c r="H65" s="339">
        <f>VLOOKUP(雇用調書!$Y$2,財源!$A:$BF,52,0)</f>
        <v>0</v>
      </c>
      <c r="I65" s="340"/>
      <c r="J65" s="340"/>
      <c r="K65" s="340"/>
      <c r="L65" s="341"/>
      <c r="M65" s="342">
        <f>VLOOKUP(雇用調書!$Y$2,財源!$A:$BF,53,0)</f>
        <v>0</v>
      </c>
      <c r="N65" s="343"/>
      <c r="O65" s="343"/>
      <c r="P65" s="343"/>
      <c r="Q65" s="343"/>
      <c r="R65" s="343"/>
      <c r="S65" s="343"/>
      <c r="T65" s="343"/>
      <c r="U65" s="343"/>
      <c r="V65" s="344"/>
      <c r="W65" s="182"/>
      <c r="X65" s="182"/>
      <c r="Y65" s="182"/>
      <c r="Z65" s="182"/>
      <c r="AA65" s="182"/>
      <c r="AB65" s="182"/>
    </row>
    <row r="66" spans="1:39" ht="23.25" hidden="1" customHeight="1" x14ac:dyDescent="0.15">
      <c r="A66" s="358"/>
      <c r="B66" s="548" t="str">
        <f>IF(VLOOKUP($Y$2,財源!$A:$BH,59,0)="","","開始日")</f>
        <v/>
      </c>
      <c r="C66" s="549"/>
      <c r="D66" s="550"/>
      <c r="E66" s="369" t="s">
        <v>278</v>
      </c>
      <c r="F66" s="370"/>
      <c r="G66" s="371"/>
      <c r="H66" s="378">
        <f>VLOOKUP(雇用調書!$Y$2,財源!$A:$BF,54,0)</f>
        <v>0</v>
      </c>
      <c r="I66" s="379"/>
      <c r="J66" s="379"/>
      <c r="K66" s="379"/>
      <c r="L66" s="380"/>
      <c r="M66" s="384">
        <f>VLOOKUP(雇用調書!$Y$2,財源!$A:$BF,55,0)</f>
        <v>0</v>
      </c>
      <c r="N66" s="385"/>
      <c r="O66" s="385"/>
      <c r="P66" s="385"/>
      <c r="Q66" s="385"/>
      <c r="R66" s="385"/>
      <c r="S66" s="385"/>
      <c r="T66" s="385"/>
      <c r="U66" s="385"/>
      <c r="V66" s="386"/>
      <c r="W66" s="182"/>
      <c r="X66" s="182"/>
      <c r="Y66" s="182"/>
      <c r="Z66" s="182"/>
      <c r="AA66" s="182"/>
      <c r="AB66" s="182"/>
    </row>
    <row r="67" spans="1:39" ht="23.25" hidden="1" customHeight="1" thickBot="1" x14ac:dyDescent="0.2">
      <c r="A67" s="358"/>
      <c r="B67" s="396" t="str">
        <f>IF(VLOOKUP($Y$2,財源!$A:$BH,59,0)="","",VLOOKUP($Y$2,財源!$A:$BH,59,0))</f>
        <v/>
      </c>
      <c r="C67" s="397"/>
      <c r="D67" s="398"/>
      <c r="E67" s="372"/>
      <c r="F67" s="373"/>
      <c r="G67" s="374"/>
      <c r="H67" s="381"/>
      <c r="I67" s="382"/>
      <c r="J67" s="382"/>
      <c r="K67" s="382"/>
      <c r="L67" s="383"/>
      <c r="M67" s="387"/>
      <c r="N67" s="388"/>
      <c r="O67" s="388"/>
      <c r="P67" s="388"/>
      <c r="Q67" s="388"/>
      <c r="R67" s="388"/>
      <c r="S67" s="388"/>
      <c r="T67" s="388"/>
      <c r="U67" s="388"/>
      <c r="V67" s="389"/>
      <c r="W67" s="182"/>
      <c r="X67" s="182"/>
      <c r="Y67" s="182"/>
      <c r="Z67" s="182"/>
      <c r="AA67" s="182"/>
      <c r="AB67" s="182"/>
    </row>
    <row r="68" spans="1:39" ht="23.25" hidden="1" customHeight="1" thickBot="1" x14ac:dyDescent="0.2">
      <c r="A68" s="358"/>
      <c r="B68" s="548" t="str">
        <f>IF(VLOOKUP($Y$2,財源!$A:$BH,60,0)="","","終了日")</f>
        <v/>
      </c>
      <c r="C68" s="549"/>
      <c r="D68" s="550"/>
      <c r="E68" s="372"/>
      <c r="F68" s="373"/>
      <c r="G68" s="374"/>
      <c r="H68" s="390" t="s">
        <v>326</v>
      </c>
      <c r="I68" s="391"/>
      <c r="J68" s="391"/>
      <c r="K68" s="391"/>
      <c r="L68" s="392"/>
      <c r="M68" s="165" t="str">
        <f>IF(VLOOKUP(雇用調書!$Y$2,財源!$A:$BF,56,0)="無","✓","")</f>
        <v/>
      </c>
      <c r="N68" s="166" t="s">
        <v>327</v>
      </c>
      <c r="O68" s="167"/>
      <c r="P68" s="168"/>
      <c r="Q68" s="165" t="str">
        <f>IF(VLOOKUP(雇用調書!$Y$2,財源!$A:$BF,56,0)="無","","✓")</f>
        <v>✓</v>
      </c>
      <c r="R68" s="169">
        <f>IF(VLOOKUP(雇用調書!$Y$2,財源!$A:$BF,56,0)="無","",MONTH(VLOOKUP(雇用調書!$Y$2,財源!$A:$BF,56,0)))</f>
        <v>1</v>
      </c>
      <c r="S68" s="170" t="s">
        <v>328</v>
      </c>
      <c r="T68" s="167">
        <f>IF(VLOOKUP(雇用調書!$Y$2,財源!$A:$BF,56,0)="無","",DAY(VLOOKUP(雇用調書!$Y$2,財源!$A:$BF,56,0)))</f>
        <v>0</v>
      </c>
      <c r="U68" s="171" t="s">
        <v>329</v>
      </c>
      <c r="V68" s="172"/>
      <c r="W68" s="182"/>
      <c r="X68" s="182"/>
      <c r="Y68" s="182"/>
      <c r="Z68" s="182"/>
      <c r="AA68" s="182"/>
      <c r="AB68" s="182"/>
    </row>
    <row r="69" spans="1:39" ht="23.25" hidden="1" customHeight="1" thickBot="1" x14ac:dyDescent="0.2">
      <c r="A69" s="358"/>
      <c r="B69" s="399" t="str">
        <f>IF(VLOOKUP($Y$2,財源!$A:$BH,60,0)="","",VLOOKUP($Y$2,財源!$A:$BH,60,0))</f>
        <v/>
      </c>
      <c r="C69" s="400"/>
      <c r="D69" s="401"/>
      <c r="E69" s="375"/>
      <c r="F69" s="376"/>
      <c r="G69" s="377"/>
      <c r="H69" s="393" t="s">
        <v>330</v>
      </c>
      <c r="I69" s="394"/>
      <c r="J69" s="394"/>
      <c r="K69" s="394"/>
      <c r="L69" s="394"/>
      <c r="M69" s="173" t="str">
        <f>IF(VLOOKUP(雇用調書!$Y$2,財源!$A:$BF,57,0)="済","✓","")</f>
        <v/>
      </c>
      <c r="N69" s="174" t="s">
        <v>331</v>
      </c>
      <c r="O69" s="175"/>
      <c r="P69" s="175"/>
      <c r="Q69" s="173" t="str">
        <f>IF(VLOOKUP(雇用調書!$Y$2,財源!$A:$BF,57,0)="済","","✓")</f>
        <v>✓</v>
      </c>
      <c r="R69" s="175">
        <f>IF(VLOOKUP(雇用調書!$Y$2,財源!$A:$BF,57,0)="済","",MONTH(VLOOKUP(雇用調書!$Y$2,財源!$A:$BF,57,0)))</f>
        <v>1</v>
      </c>
      <c r="S69" s="176" t="s">
        <v>328</v>
      </c>
      <c r="T69" s="175">
        <f>IF(VLOOKUP(雇用調書!$Y$2,財源!$A:$BF,57,0)="済","",DAY(VLOOKUP(雇用調書!$Y$2,財源!$A:$BF,57,0)))</f>
        <v>0</v>
      </c>
      <c r="U69" s="174" t="s">
        <v>332</v>
      </c>
      <c r="V69" s="177"/>
      <c r="W69" s="182"/>
      <c r="X69" s="182"/>
      <c r="Y69" s="182"/>
      <c r="Z69" s="182"/>
      <c r="AA69" s="182"/>
      <c r="AB69" s="182"/>
      <c r="AM69" s="178"/>
    </row>
    <row r="70" spans="1:39" ht="23.25" hidden="1" customHeight="1" x14ac:dyDescent="0.15">
      <c r="A70" s="181">
        <v>19</v>
      </c>
      <c r="B70" s="350" t="s">
        <v>333</v>
      </c>
      <c r="C70" s="351"/>
      <c r="D70" s="351"/>
      <c r="E70" s="351"/>
      <c r="F70" s="351"/>
      <c r="G70" s="352"/>
      <c r="H70" s="353">
        <f>VLOOKUP(雇用調書!$Y$2,財源!$A:$BF,58,0)</f>
        <v>0</v>
      </c>
      <c r="I70" s="354"/>
      <c r="J70" s="354"/>
      <c r="K70" s="354"/>
      <c r="L70" s="354"/>
      <c r="M70" s="354"/>
      <c r="N70" s="179" t="s">
        <v>324</v>
      </c>
      <c r="O70" s="355" t="s">
        <v>334</v>
      </c>
      <c r="P70" s="356"/>
      <c r="Q70" s="356"/>
      <c r="R70" s="356"/>
      <c r="S70" s="356"/>
      <c r="T70" s="356"/>
      <c r="U70" s="356"/>
      <c r="V70" s="356"/>
      <c r="W70" s="182"/>
      <c r="X70" s="182"/>
      <c r="Y70" s="182"/>
      <c r="Z70" s="182"/>
      <c r="AA70" s="182"/>
      <c r="AB70" s="182"/>
    </row>
    <row r="71" spans="1:39" s="187" customFormat="1" ht="18" customHeight="1" x14ac:dyDescent="0.15">
      <c r="A71" s="183" t="s">
        <v>336</v>
      </c>
      <c r="B71" s="184"/>
      <c r="C71" s="184"/>
      <c r="D71" s="184"/>
      <c r="E71" s="184"/>
      <c r="F71" s="184"/>
      <c r="G71" s="184"/>
      <c r="H71" s="184"/>
      <c r="I71" s="184"/>
      <c r="J71" s="184"/>
      <c r="K71" s="184"/>
      <c r="L71" s="184"/>
      <c r="M71" s="184"/>
      <c r="N71" s="184"/>
      <c r="O71" s="184"/>
      <c r="P71" s="184"/>
      <c r="Q71" s="185"/>
      <c r="R71" s="185"/>
      <c r="S71" s="185"/>
      <c r="T71" s="185"/>
      <c r="U71" s="185"/>
      <c r="V71" s="186" t="s">
        <v>337</v>
      </c>
      <c r="W71" s="184"/>
    </row>
    <row r="72" spans="1:39" ht="18" customHeight="1" x14ac:dyDescent="0.15">
      <c r="A72" s="345" t="s">
        <v>338</v>
      </c>
      <c r="B72" s="345"/>
      <c r="C72" s="345"/>
      <c r="D72" s="347" t="e">
        <f>IF(OR(VLOOKUP($Y$2,リスト!$A:$CC,67,0)="1号通勤手当",VLOOKUP($Y$2,リスト!$A:$CC,67,0)="フルタイム"),"　■　１号","　□　１号")</f>
        <v>#N/A</v>
      </c>
      <c r="E72" s="348"/>
      <c r="F72" s="348" t="e">
        <f>IF(VLOOKUP($Y$2,リスト!$A:$CC,67,0)="2号通勤手当","　■　2号","　□　2号")</f>
        <v>#N/A</v>
      </c>
      <c r="G72" s="348"/>
      <c r="H72" s="349" t="e">
        <f>IF(VLOOKUP($Y$2,リスト!$A:$CC,67,0)="3号通勤手当","　■　3号","　□　3号")</f>
        <v>#N/A</v>
      </c>
      <c r="I72" s="349"/>
      <c r="J72" s="188"/>
      <c r="K72" s="188"/>
      <c r="L72" s="188"/>
      <c r="M72" s="188"/>
      <c r="N72" s="188"/>
      <c r="O72" s="188"/>
      <c r="P72" s="188"/>
      <c r="Q72" s="188"/>
      <c r="R72" s="188"/>
      <c r="S72" s="188"/>
      <c r="T72" s="188"/>
      <c r="U72" s="188"/>
      <c r="V72" s="189"/>
    </row>
    <row r="73" spans="1:39" ht="18" customHeight="1" x14ac:dyDescent="0.15">
      <c r="A73" s="345" t="s">
        <v>339</v>
      </c>
      <c r="B73" s="345"/>
      <c r="C73" s="345"/>
      <c r="D73" s="347" t="e">
        <f>IF(VLOOKUP($Y$2,リスト!$A:$CC,44,0)="非加入","　■　非加入","　□　非加入")</f>
        <v>#N/A</v>
      </c>
      <c r="E73" s="348"/>
      <c r="F73" s="467"/>
      <c r="G73" s="347" t="e">
        <f>IF(VLOOKUP($Y$2,リスト!$A:$CC,44,0)="非加入","　□加入要（契約期間31日以上、かつ週20時間以上勤務）","　■加入要（契約期間31日以上、かつ週20時間以上勤務）")</f>
        <v>#N/A</v>
      </c>
      <c r="H73" s="348"/>
      <c r="I73" s="348"/>
      <c r="J73" s="348"/>
      <c r="K73" s="348"/>
      <c r="L73" s="348"/>
      <c r="M73" s="348"/>
      <c r="N73" s="348"/>
      <c r="O73" s="348"/>
      <c r="P73" s="348"/>
      <c r="Q73" s="348"/>
      <c r="R73" s="348"/>
      <c r="S73" s="348"/>
      <c r="T73" s="348"/>
      <c r="U73" s="348"/>
      <c r="V73" s="467"/>
    </row>
    <row r="74" spans="1:39" ht="18" customHeight="1" x14ac:dyDescent="0.15">
      <c r="A74" s="345" t="s">
        <v>340</v>
      </c>
      <c r="B74" s="345"/>
      <c r="C74" s="345"/>
      <c r="D74" s="347" t="e">
        <f>IF(VLOOKUP($Y$2,リスト!$A:$CC,43,0)="非加入","　■　非加入","　□　非加入")</f>
        <v>#N/A</v>
      </c>
      <c r="E74" s="348"/>
      <c r="F74" s="467"/>
      <c r="G74" s="347" t="e">
        <f>IF(OR(VLOOKUP($Y$2,リスト!$A:$CC,43,0)="フルタイム",VLOOKUP($Y$2,リスト!$A:$CC,43,0)="本務・特定有期"),"　■加入要（契約期間2ヶ月以上、かつ週30時間以上勤務）",IF(AND(OR(VLOOKUP($Y$2,リスト!$A:$CC,43,0)="加入（主）",VLOOKUP($Y$2,リスト!$A:$CC,43,0)="加入（副）"),SUBSTITUTE(VLOOKUP($Y$2,リスト!$A:$CC,42,0),"【週30時間未満】","")=VLOOKUP($Y$2,リスト!$A:$CC,42,0)),"　■加入要（契約期間2ヶ月以上、かつ週30時間以上勤務）","　□加入要（契約期間2ヶ月以上、かつ週30時間以上勤務）"))</f>
        <v>#N/A</v>
      </c>
      <c r="H74" s="348"/>
      <c r="I74" s="348"/>
      <c r="J74" s="348"/>
      <c r="K74" s="348"/>
      <c r="L74" s="348"/>
      <c r="M74" s="348"/>
      <c r="N74" s="348"/>
      <c r="O74" s="348"/>
      <c r="P74" s="348"/>
      <c r="Q74" s="348"/>
      <c r="R74" s="348"/>
      <c r="S74" s="348"/>
      <c r="T74" s="348"/>
      <c r="U74" s="348"/>
      <c r="V74" s="467"/>
      <c r="X74" s="133"/>
    </row>
    <row r="75" spans="1:39" ht="18" customHeight="1" x14ac:dyDescent="0.15">
      <c r="A75" s="345"/>
      <c r="B75" s="345"/>
      <c r="C75" s="345"/>
      <c r="D75" s="346" t="e">
        <f>IF(AND(OR(VLOOKUP($Y$2,リスト!$A:$CC,43,0)="加入（主）",VLOOKUP($Y$2,リスト!$A:$CC,43,0)="加入（副）"),SUBSTITUTE(VLOOKUP($Y$2,リスト!$A:$CC,42,0),"【週30時間未満】","")&lt;&gt;VLOOKUP($Y$2,リスト!$A:$CC,42,0)),"　■　加入要（週20時間以上勤務、かつ賃金が月額88,000円以上、かつ契約期間が１年以上見込まれる）","　□　加入要（週20時間以上勤務、かつ賃金が月額88,000円以上、かつ契約期間が１年以上見込まれる）")</f>
        <v>#N/A</v>
      </c>
      <c r="E75" s="346"/>
      <c r="F75" s="346"/>
      <c r="G75" s="346"/>
      <c r="H75" s="346"/>
      <c r="I75" s="346"/>
      <c r="J75" s="346"/>
      <c r="K75" s="346"/>
      <c r="L75" s="346"/>
      <c r="M75" s="346"/>
      <c r="N75" s="346"/>
      <c r="O75" s="346"/>
      <c r="P75" s="346"/>
      <c r="Q75" s="346"/>
      <c r="R75" s="346"/>
      <c r="S75" s="346"/>
      <c r="T75" s="346"/>
      <c r="U75" s="346"/>
      <c r="V75" s="346"/>
      <c r="X75" s="133"/>
    </row>
  </sheetData>
  <sheetProtection formatCells="0" formatRows="0"/>
  <protectedRanges>
    <protectedRange sqref="H36:V39 H44:M44 M34:V34 H49:V52 H57:M57 M47:V47 H62:V65 H70:M70 M60:V60" name="三段目から"/>
    <protectedRange sqref="E7:E10 J12:J13 L12:L13 N12:N13 H28 N28 P5:P6 P9:P10 N7:N8 H24:V25 H19:I20 H14:V17 K18:V20 H18:J18 E5" name="一～二段目"/>
    <protectedRange sqref="H21:V23" name="一～二段目_1_1"/>
    <protectedRange sqref="D3" name="一～二段目_1"/>
    <protectedRange sqref="J30 L30 N30" name="一～二段目_2_2"/>
  </protectedRanges>
  <dataConsolidate/>
  <mergeCells count="203">
    <mergeCell ref="B66:D66"/>
    <mergeCell ref="B67:D67"/>
    <mergeCell ref="B68:D68"/>
    <mergeCell ref="B69:D69"/>
    <mergeCell ref="B53:D53"/>
    <mergeCell ref="B55:D55"/>
    <mergeCell ref="B52:D52"/>
    <mergeCell ref="B39:D39"/>
    <mergeCell ref="B40:D40"/>
    <mergeCell ref="B41:D41"/>
    <mergeCell ref="B42:D42"/>
    <mergeCell ref="B43:D43"/>
    <mergeCell ref="A29:A30"/>
    <mergeCell ref="B29:D30"/>
    <mergeCell ref="A33:A43"/>
    <mergeCell ref="B65:D65"/>
    <mergeCell ref="E29:G29"/>
    <mergeCell ref="H29:I29"/>
    <mergeCell ref="K29:L29"/>
    <mergeCell ref="E33:G33"/>
    <mergeCell ref="H33:L33"/>
    <mergeCell ref="H35:L35"/>
    <mergeCell ref="E40:G43"/>
    <mergeCell ref="H40:L41"/>
    <mergeCell ref="N29:O29"/>
    <mergeCell ref="E30:G30"/>
    <mergeCell ref="I30:J30"/>
    <mergeCell ref="A2:V2"/>
    <mergeCell ref="A3:D3"/>
    <mergeCell ref="E3:H3"/>
    <mergeCell ref="I3:V3"/>
    <mergeCell ref="L4:V4"/>
    <mergeCell ref="A5:A6"/>
    <mergeCell ref="B5:D5"/>
    <mergeCell ref="E5:K5"/>
    <mergeCell ref="L5:N6"/>
    <mergeCell ref="O5:V6"/>
    <mergeCell ref="B6:D6"/>
    <mergeCell ref="E6:K6"/>
    <mergeCell ref="A9:A10"/>
    <mergeCell ref="A12:A13"/>
    <mergeCell ref="A15:A17"/>
    <mergeCell ref="B15:G17"/>
    <mergeCell ref="H15:V16"/>
    <mergeCell ref="I17:V17"/>
    <mergeCell ref="A18:A20"/>
    <mergeCell ref="B18:D20"/>
    <mergeCell ref="E18:G18"/>
    <mergeCell ref="D74:F74"/>
    <mergeCell ref="G74:V74"/>
    <mergeCell ref="D73:F73"/>
    <mergeCell ref="G73:V73"/>
    <mergeCell ref="B7:D7"/>
    <mergeCell ref="E7:K7"/>
    <mergeCell ref="L7:N7"/>
    <mergeCell ref="O7:V7"/>
    <mergeCell ref="B8:D8"/>
    <mergeCell ref="E8:K8"/>
    <mergeCell ref="L8:N8"/>
    <mergeCell ref="O8:V8"/>
    <mergeCell ref="P12:R13"/>
    <mergeCell ref="S12:V13"/>
    <mergeCell ref="E13:G13"/>
    <mergeCell ref="I13:J13"/>
    <mergeCell ref="B14:G14"/>
    <mergeCell ref="H14:V14"/>
    <mergeCell ref="B9:D10"/>
    <mergeCell ref="L9:N10"/>
    <mergeCell ref="B11:O11"/>
    <mergeCell ref="B12:D13"/>
    <mergeCell ref="E12:G12"/>
    <mergeCell ref="I12:J12"/>
    <mergeCell ref="H18:V18"/>
    <mergeCell ref="E19:G19"/>
    <mergeCell ref="H19:T19"/>
    <mergeCell ref="A24:A25"/>
    <mergeCell ref="B24:D25"/>
    <mergeCell ref="E24:G24"/>
    <mergeCell ref="K24:L24"/>
    <mergeCell ref="M24:V24"/>
    <mergeCell ref="E25:G25"/>
    <mergeCell ref="K25:L25"/>
    <mergeCell ref="M25:V25"/>
    <mergeCell ref="E20:G20"/>
    <mergeCell ref="H20:N20"/>
    <mergeCell ref="A21:A23"/>
    <mergeCell ref="B21:D23"/>
    <mergeCell ref="E21:G21"/>
    <mergeCell ref="H21:V21"/>
    <mergeCell ref="E22:G22"/>
    <mergeCell ref="H22:V22"/>
    <mergeCell ref="E23:G23"/>
    <mergeCell ref="H23:V23"/>
    <mergeCell ref="B28:D28"/>
    <mergeCell ref="E28:G28"/>
    <mergeCell ref="H28:J28"/>
    <mergeCell ref="L28:M28"/>
    <mergeCell ref="N28:S28"/>
    <mergeCell ref="A26:A27"/>
    <mergeCell ref="B26:D27"/>
    <mergeCell ref="E26:G26"/>
    <mergeCell ref="H26:J26"/>
    <mergeCell ref="E27:G27"/>
    <mergeCell ref="H27:V27"/>
    <mergeCell ref="M40:V41"/>
    <mergeCell ref="H42:L42"/>
    <mergeCell ref="H43:L43"/>
    <mergeCell ref="E38:G38"/>
    <mergeCell ref="H38:L38"/>
    <mergeCell ref="M38:V38"/>
    <mergeCell ref="E39:G39"/>
    <mergeCell ref="H39:L39"/>
    <mergeCell ref="M39:V39"/>
    <mergeCell ref="M35:V35"/>
    <mergeCell ref="E36:G36"/>
    <mergeCell ref="H36:L36"/>
    <mergeCell ref="M36:V36"/>
    <mergeCell ref="E37:G37"/>
    <mergeCell ref="H37:L37"/>
    <mergeCell ref="M37:V37"/>
    <mergeCell ref="M33:V33"/>
    <mergeCell ref="E34:G34"/>
    <mergeCell ref="H34:L34"/>
    <mergeCell ref="M34:V34"/>
    <mergeCell ref="E35:G35"/>
    <mergeCell ref="M61:V61"/>
    <mergeCell ref="E62:G62"/>
    <mergeCell ref="H62:L62"/>
    <mergeCell ref="M62:V62"/>
    <mergeCell ref="A46:A56"/>
    <mergeCell ref="E46:G46"/>
    <mergeCell ref="H46:L46"/>
    <mergeCell ref="M46:V46"/>
    <mergeCell ref="E47:G47"/>
    <mergeCell ref="H47:L47"/>
    <mergeCell ref="M47:V47"/>
    <mergeCell ref="E48:G48"/>
    <mergeCell ref="H48:L48"/>
    <mergeCell ref="M48:V48"/>
    <mergeCell ref="E49:G49"/>
    <mergeCell ref="H49:L49"/>
    <mergeCell ref="M49:V49"/>
    <mergeCell ref="H61:L61"/>
    <mergeCell ref="B60:D62"/>
    <mergeCell ref="W44:AJ57"/>
    <mergeCell ref="E53:G56"/>
    <mergeCell ref="H53:L54"/>
    <mergeCell ref="M53:V54"/>
    <mergeCell ref="H55:L55"/>
    <mergeCell ref="H56:L56"/>
    <mergeCell ref="B57:G57"/>
    <mergeCell ref="H57:M57"/>
    <mergeCell ref="O57:V57"/>
    <mergeCell ref="E51:G51"/>
    <mergeCell ref="H51:L51"/>
    <mergeCell ref="M51:V51"/>
    <mergeCell ref="E52:G52"/>
    <mergeCell ref="H52:L52"/>
    <mergeCell ref="M52:V52"/>
    <mergeCell ref="B44:G44"/>
    <mergeCell ref="H44:M44"/>
    <mergeCell ref="O44:V44"/>
    <mergeCell ref="E50:G50"/>
    <mergeCell ref="H50:L50"/>
    <mergeCell ref="M50:V50"/>
    <mergeCell ref="B54:D54"/>
    <mergeCell ref="B56:D56"/>
    <mergeCell ref="B47:D49"/>
    <mergeCell ref="E66:G69"/>
    <mergeCell ref="H66:L67"/>
    <mergeCell ref="M66:V67"/>
    <mergeCell ref="H68:L68"/>
    <mergeCell ref="H69:L69"/>
    <mergeCell ref="E64:G64"/>
    <mergeCell ref="H64:L64"/>
    <mergeCell ref="M64:V64"/>
    <mergeCell ref="E65:G65"/>
    <mergeCell ref="H65:L65"/>
    <mergeCell ref="M65:V65"/>
    <mergeCell ref="C1:T1"/>
    <mergeCell ref="U1:V1"/>
    <mergeCell ref="E63:G63"/>
    <mergeCell ref="H63:L63"/>
    <mergeCell ref="M63:V63"/>
    <mergeCell ref="A74:C75"/>
    <mergeCell ref="D75:V75"/>
    <mergeCell ref="A72:C72"/>
    <mergeCell ref="D72:E72"/>
    <mergeCell ref="F72:G72"/>
    <mergeCell ref="H72:I72"/>
    <mergeCell ref="A73:C73"/>
    <mergeCell ref="B70:G70"/>
    <mergeCell ref="H70:M70"/>
    <mergeCell ref="O70:V70"/>
    <mergeCell ref="A59:A69"/>
    <mergeCell ref="E59:G59"/>
    <mergeCell ref="H59:L59"/>
    <mergeCell ref="M59:V59"/>
    <mergeCell ref="E60:G60"/>
    <mergeCell ref="H60:L60"/>
    <mergeCell ref="M60:V60"/>
    <mergeCell ref="E61:G61"/>
    <mergeCell ref="B34:D36"/>
  </mergeCells>
  <phoneticPr fontId="8"/>
  <dataValidations count="7">
    <dataValidation allowBlank="1" showErrorMessage="1" promptTitle="８：勤務時間（固定）欄" prompt="この欄を使用する場合は_x000a_９勤務時間(不定期)欄を必ず非表示にしてください" sqref="H18:V18 JD18:JR18 SZ18:TN18 ACV18:ADJ18 AMR18:ANF18 AWN18:AXB18 BGJ18:BGX18 BQF18:BQT18 CAB18:CAP18 CJX18:CKL18 CTT18:CUH18 DDP18:DED18 DNL18:DNZ18 DXH18:DXV18 EHD18:EHR18 EQZ18:ERN18 FAV18:FBJ18 FKR18:FLF18 FUN18:FVB18 GEJ18:GEX18 GOF18:GOT18 GYB18:GYP18 HHX18:HIL18 HRT18:HSH18 IBP18:ICD18 ILL18:ILZ18 IVH18:IVV18 JFD18:JFR18 JOZ18:JPN18 JYV18:JZJ18 KIR18:KJF18 KSN18:KTB18 LCJ18:LCX18 LMF18:LMT18 LWB18:LWP18 MFX18:MGL18 MPT18:MQH18 MZP18:NAD18 NJL18:NJZ18 NTH18:NTV18 ODD18:ODR18 OMZ18:ONN18 OWV18:OXJ18 PGR18:PHF18 PQN18:PRB18 QAJ18:QAX18 QKF18:QKT18 QUB18:QUP18 RDX18:REL18 RNT18:ROH18 RXP18:RYD18 SHL18:SHZ18 SRH18:SRV18 TBD18:TBR18 TKZ18:TLN18 TUV18:TVJ18 UER18:UFF18 UON18:UPB18 UYJ18:UYX18 VIF18:VIT18 VSB18:VSP18 WBX18:WCL18 WLT18:WMH18 WVP18:WWD18 H65552:V65552 JD65552:JR65552 SZ65552:TN65552 ACV65552:ADJ65552 AMR65552:ANF65552 AWN65552:AXB65552 BGJ65552:BGX65552 BQF65552:BQT65552 CAB65552:CAP65552 CJX65552:CKL65552 CTT65552:CUH65552 DDP65552:DED65552 DNL65552:DNZ65552 DXH65552:DXV65552 EHD65552:EHR65552 EQZ65552:ERN65552 FAV65552:FBJ65552 FKR65552:FLF65552 FUN65552:FVB65552 GEJ65552:GEX65552 GOF65552:GOT65552 GYB65552:GYP65552 HHX65552:HIL65552 HRT65552:HSH65552 IBP65552:ICD65552 ILL65552:ILZ65552 IVH65552:IVV65552 JFD65552:JFR65552 JOZ65552:JPN65552 JYV65552:JZJ65552 KIR65552:KJF65552 KSN65552:KTB65552 LCJ65552:LCX65552 LMF65552:LMT65552 LWB65552:LWP65552 MFX65552:MGL65552 MPT65552:MQH65552 MZP65552:NAD65552 NJL65552:NJZ65552 NTH65552:NTV65552 ODD65552:ODR65552 OMZ65552:ONN65552 OWV65552:OXJ65552 PGR65552:PHF65552 PQN65552:PRB65552 QAJ65552:QAX65552 QKF65552:QKT65552 QUB65552:QUP65552 RDX65552:REL65552 RNT65552:ROH65552 RXP65552:RYD65552 SHL65552:SHZ65552 SRH65552:SRV65552 TBD65552:TBR65552 TKZ65552:TLN65552 TUV65552:TVJ65552 UER65552:UFF65552 UON65552:UPB65552 UYJ65552:UYX65552 VIF65552:VIT65552 VSB65552:VSP65552 WBX65552:WCL65552 WLT65552:WMH65552 WVP65552:WWD65552 H131088:V131088 JD131088:JR131088 SZ131088:TN131088 ACV131088:ADJ131088 AMR131088:ANF131088 AWN131088:AXB131088 BGJ131088:BGX131088 BQF131088:BQT131088 CAB131088:CAP131088 CJX131088:CKL131088 CTT131088:CUH131088 DDP131088:DED131088 DNL131088:DNZ131088 DXH131088:DXV131088 EHD131088:EHR131088 EQZ131088:ERN131088 FAV131088:FBJ131088 FKR131088:FLF131088 FUN131088:FVB131088 GEJ131088:GEX131088 GOF131088:GOT131088 GYB131088:GYP131088 HHX131088:HIL131088 HRT131088:HSH131088 IBP131088:ICD131088 ILL131088:ILZ131088 IVH131088:IVV131088 JFD131088:JFR131088 JOZ131088:JPN131088 JYV131088:JZJ131088 KIR131088:KJF131088 KSN131088:KTB131088 LCJ131088:LCX131088 LMF131088:LMT131088 LWB131088:LWP131088 MFX131088:MGL131088 MPT131088:MQH131088 MZP131088:NAD131088 NJL131088:NJZ131088 NTH131088:NTV131088 ODD131088:ODR131088 OMZ131088:ONN131088 OWV131088:OXJ131088 PGR131088:PHF131088 PQN131088:PRB131088 QAJ131088:QAX131088 QKF131088:QKT131088 QUB131088:QUP131088 RDX131088:REL131088 RNT131088:ROH131088 RXP131088:RYD131088 SHL131088:SHZ131088 SRH131088:SRV131088 TBD131088:TBR131088 TKZ131088:TLN131088 TUV131088:TVJ131088 UER131088:UFF131088 UON131088:UPB131088 UYJ131088:UYX131088 VIF131088:VIT131088 VSB131088:VSP131088 WBX131088:WCL131088 WLT131088:WMH131088 WVP131088:WWD131088 H196624:V196624 JD196624:JR196624 SZ196624:TN196624 ACV196624:ADJ196624 AMR196624:ANF196624 AWN196624:AXB196624 BGJ196624:BGX196624 BQF196624:BQT196624 CAB196624:CAP196624 CJX196624:CKL196624 CTT196624:CUH196624 DDP196624:DED196624 DNL196624:DNZ196624 DXH196624:DXV196624 EHD196624:EHR196624 EQZ196624:ERN196624 FAV196624:FBJ196624 FKR196624:FLF196624 FUN196624:FVB196624 GEJ196624:GEX196624 GOF196624:GOT196624 GYB196624:GYP196624 HHX196624:HIL196624 HRT196624:HSH196624 IBP196624:ICD196624 ILL196624:ILZ196624 IVH196624:IVV196624 JFD196624:JFR196624 JOZ196624:JPN196624 JYV196624:JZJ196624 KIR196624:KJF196624 KSN196624:KTB196624 LCJ196624:LCX196624 LMF196624:LMT196624 LWB196624:LWP196624 MFX196624:MGL196624 MPT196624:MQH196624 MZP196624:NAD196624 NJL196624:NJZ196624 NTH196624:NTV196624 ODD196624:ODR196624 OMZ196624:ONN196624 OWV196624:OXJ196624 PGR196624:PHF196624 PQN196624:PRB196624 QAJ196624:QAX196624 QKF196624:QKT196624 QUB196624:QUP196624 RDX196624:REL196624 RNT196624:ROH196624 RXP196624:RYD196624 SHL196624:SHZ196624 SRH196624:SRV196624 TBD196624:TBR196624 TKZ196624:TLN196624 TUV196624:TVJ196624 UER196624:UFF196624 UON196624:UPB196624 UYJ196624:UYX196624 VIF196624:VIT196624 VSB196624:VSP196624 WBX196624:WCL196624 WLT196624:WMH196624 WVP196624:WWD196624 H262160:V262160 JD262160:JR262160 SZ262160:TN262160 ACV262160:ADJ262160 AMR262160:ANF262160 AWN262160:AXB262160 BGJ262160:BGX262160 BQF262160:BQT262160 CAB262160:CAP262160 CJX262160:CKL262160 CTT262160:CUH262160 DDP262160:DED262160 DNL262160:DNZ262160 DXH262160:DXV262160 EHD262160:EHR262160 EQZ262160:ERN262160 FAV262160:FBJ262160 FKR262160:FLF262160 FUN262160:FVB262160 GEJ262160:GEX262160 GOF262160:GOT262160 GYB262160:GYP262160 HHX262160:HIL262160 HRT262160:HSH262160 IBP262160:ICD262160 ILL262160:ILZ262160 IVH262160:IVV262160 JFD262160:JFR262160 JOZ262160:JPN262160 JYV262160:JZJ262160 KIR262160:KJF262160 KSN262160:KTB262160 LCJ262160:LCX262160 LMF262160:LMT262160 LWB262160:LWP262160 MFX262160:MGL262160 MPT262160:MQH262160 MZP262160:NAD262160 NJL262160:NJZ262160 NTH262160:NTV262160 ODD262160:ODR262160 OMZ262160:ONN262160 OWV262160:OXJ262160 PGR262160:PHF262160 PQN262160:PRB262160 QAJ262160:QAX262160 QKF262160:QKT262160 QUB262160:QUP262160 RDX262160:REL262160 RNT262160:ROH262160 RXP262160:RYD262160 SHL262160:SHZ262160 SRH262160:SRV262160 TBD262160:TBR262160 TKZ262160:TLN262160 TUV262160:TVJ262160 UER262160:UFF262160 UON262160:UPB262160 UYJ262160:UYX262160 VIF262160:VIT262160 VSB262160:VSP262160 WBX262160:WCL262160 WLT262160:WMH262160 WVP262160:WWD262160 H327696:V327696 JD327696:JR327696 SZ327696:TN327696 ACV327696:ADJ327696 AMR327696:ANF327696 AWN327696:AXB327696 BGJ327696:BGX327696 BQF327696:BQT327696 CAB327696:CAP327696 CJX327696:CKL327696 CTT327696:CUH327696 DDP327696:DED327696 DNL327696:DNZ327696 DXH327696:DXV327696 EHD327696:EHR327696 EQZ327696:ERN327696 FAV327696:FBJ327696 FKR327696:FLF327696 FUN327696:FVB327696 GEJ327696:GEX327696 GOF327696:GOT327696 GYB327696:GYP327696 HHX327696:HIL327696 HRT327696:HSH327696 IBP327696:ICD327696 ILL327696:ILZ327696 IVH327696:IVV327696 JFD327696:JFR327696 JOZ327696:JPN327696 JYV327696:JZJ327696 KIR327696:KJF327696 KSN327696:KTB327696 LCJ327696:LCX327696 LMF327696:LMT327696 LWB327696:LWP327696 MFX327696:MGL327696 MPT327696:MQH327696 MZP327696:NAD327696 NJL327696:NJZ327696 NTH327696:NTV327696 ODD327696:ODR327696 OMZ327696:ONN327696 OWV327696:OXJ327696 PGR327696:PHF327696 PQN327696:PRB327696 QAJ327696:QAX327696 QKF327696:QKT327696 QUB327696:QUP327696 RDX327696:REL327696 RNT327696:ROH327696 RXP327696:RYD327696 SHL327696:SHZ327696 SRH327696:SRV327696 TBD327696:TBR327696 TKZ327696:TLN327696 TUV327696:TVJ327696 UER327696:UFF327696 UON327696:UPB327696 UYJ327696:UYX327696 VIF327696:VIT327696 VSB327696:VSP327696 WBX327696:WCL327696 WLT327696:WMH327696 WVP327696:WWD327696 H393232:V393232 JD393232:JR393232 SZ393232:TN393232 ACV393232:ADJ393232 AMR393232:ANF393232 AWN393232:AXB393232 BGJ393232:BGX393232 BQF393232:BQT393232 CAB393232:CAP393232 CJX393232:CKL393232 CTT393232:CUH393232 DDP393232:DED393232 DNL393232:DNZ393232 DXH393232:DXV393232 EHD393232:EHR393232 EQZ393232:ERN393232 FAV393232:FBJ393232 FKR393232:FLF393232 FUN393232:FVB393232 GEJ393232:GEX393232 GOF393232:GOT393232 GYB393232:GYP393232 HHX393232:HIL393232 HRT393232:HSH393232 IBP393232:ICD393232 ILL393232:ILZ393232 IVH393232:IVV393232 JFD393232:JFR393232 JOZ393232:JPN393232 JYV393232:JZJ393232 KIR393232:KJF393232 KSN393232:KTB393232 LCJ393232:LCX393232 LMF393232:LMT393232 LWB393232:LWP393232 MFX393232:MGL393232 MPT393232:MQH393232 MZP393232:NAD393232 NJL393232:NJZ393232 NTH393232:NTV393232 ODD393232:ODR393232 OMZ393232:ONN393232 OWV393232:OXJ393232 PGR393232:PHF393232 PQN393232:PRB393232 QAJ393232:QAX393232 QKF393232:QKT393232 QUB393232:QUP393232 RDX393232:REL393232 RNT393232:ROH393232 RXP393232:RYD393232 SHL393232:SHZ393232 SRH393232:SRV393232 TBD393232:TBR393232 TKZ393232:TLN393232 TUV393232:TVJ393232 UER393232:UFF393232 UON393232:UPB393232 UYJ393232:UYX393232 VIF393232:VIT393232 VSB393232:VSP393232 WBX393232:WCL393232 WLT393232:WMH393232 WVP393232:WWD393232 H458768:V458768 JD458768:JR458768 SZ458768:TN458768 ACV458768:ADJ458768 AMR458768:ANF458768 AWN458768:AXB458768 BGJ458768:BGX458768 BQF458768:BQT458768 CAB458768:CAP458768 CJX458768:CKL458768 CTT458768:CUH458768 DDP458768:DED458768 DNL458768:DNZ458768 DXH458768:DXV458768 EHD458768:EHR458768 EQZ458768:ERN458768 FAV458768:FBJ458768 FKR458768:FLF458768 FUN458768:FVB458768 GEJ458768:GEX458768 GOF458768:GOT458768 GYB458768:GYP458768 HHX458768:HIL458768 HRT458768:HSH458768 IBP458768:ICD458768 ILL458768:ILZ458768 IVH458768:IVV458768 JFD458768:JFR458768 JOZ458768:JPN458768 JYV458768:JZJ458768 KIR458768:KJF458768 KSN458768:KTB458768 LCJ458768:LCX458768 LMF458768:LMT458768 LWB458768:LWP458768 MFX458768:MGL458768 MPT458768:MQH458768 MZP458768:NAD458768 NJL458768:NJZ458768 NTH458768:NTV458768 ODD458768:ODR458768 OMZ458768:ONN458768 OWV458768:OXJ458768 PGR458768:PHF458768 PQN458768:PRB458768 QAJ458768:QAX458768 QKF458768:QKT458768 QUB458768:QUP458768 RDX458768:REL458768 RNT458768:ROH458768 RXP458768:RYD458768 SHL458768:SHZ458768 SRH458768:SRV458768 TBD458768:TBR458768 TKZ458768:TLN458768 TUV458768:TVJ458768 UER458768:UFF458768 UON458768:UPB458768 UYJ458768:UYX458768 VIF458768:VIT458768 VSB458768:VSP458768 WBX458768:WCL458768 WLT458768:WMH458768 WVP458768:WWD458768 H524304:V524304 JD524304:JR524304 SZ524304:TN524304 ACV524304:ADJ524304 AMR524304:ANF524304 AWN524304:AXB524304 BGJ524304:BGX524304 BQF524304:BQT524304 CAB524304:CAP524304 CJX524304:CKL524304 CTT524304:CUH524304 DDP524304:DED524304 DNL524304:DNZ524304 DXH524304:DXV524304 EHD524304:EHR524304 EQZ524304:ERN524304 FAV524304:FBJ524304 FKR524304:FLF524304 FUN524304:FVB524304 GEJ524304:GEX524304 GOF524304:GOT524304 GYB524304:GYP524304 HHX524304:HIL524304 HRT524304:HSH524304 IBP524304:ICD524304 ILL524304:ILZ524304 IVH524304:IVV524304 JFD524304:JFR524304 JOZ524304:JPN524304 JYV524304:JZJ524304 KIR524304:KJF524304 KSN524304:KTB524304 LCJ524304:LCX524304 LMF524304:LMT524304 LWB524304:LWP524304 MFX524304:MGL524304 MPT524304:MQH524304 MZP524304:NAD524304 NJL524304:NJZ524304 NTH524304:NTV524304 ODD524304:ODR524304 OMZ524304:ONN524304 OWV524304:OXJ524304 PGR524304:PHF524304 PQN524304:PRB524304 QAJ524304:QAX524304 QKF524304:QKT524304 QUB524304:QUP524304 RDX524304:REL524304 RNT524304:ROH524304 RXP524304:RYD524304 SHL524304:SHZ524304 SRH524304:SRV524304 TBD524304:TBR524304 TKZ524304:TLN524304 TUV524304:TVJ524304 UER524304:UFF524304 UON524304:UPB524304 UYJ524304:UYX524304 VIF524304:VIT524304 VSB524304:VSP524304 WBX524304:WCL524304 WLT524304:WMH524304 WVP524304:WWD524304 H589840:V589840 JD589840:JR589840 SZ589840:TN589840 ACV589840:ADJ589840 AMR589840:ANF589840 AWN589840:AXB589840 BGJ589840:BGX589840 BQF589840:BQT589840 CAB589840:CAP589840 CJX589840:CKL589840 CTT589840:CUH589840 DDP589840:DED589840 DNL589840:DNZ589840 DXH589840:DXV589840 EHD589840:EHR589840 EQZ589840:ERN589840 FAV589840:FBJ589840 FKR589840:FLF589840 FUN589840:FVB589840 GEJ589840:GEX589840 GOF589840:GOT589840 GYB589840:GYP589840 HHX589840:HIL589840 HRT589840:HSH589840 IBP589840:ICD589840 ILL589840:ILZ589840 IVH589840:IVV589840 JFD589840:JFR589840 JOZ589840:JPN589840 JYV589840:JZJ589840 KIR589840:KJF589840 KSN589840:KTB589840 LCJ589840:LCX589840 LMF589840:LMT589840 LWB589840:LWP589840 MFX589840:MGL589840 MPT589840:MQH589840 MZP589840:NAD589840 NJL589840:NJZ589840 NTH589840:NTV589840 ODD589840:ODR589840 OMZ589840:ONN589840 OWV589840:OXJ589840 PGR589840:PHF589840 PQN589840:PRB589840 QAJ589840:QAX589840 QKF589840:QKT589840 QUB589840:QUP589840 RDX589840:REL589840 RNT589840:ROH589840 RXP589840:RYD589840 SHL589840:SHZ589840 SRH589840:SRV589840 TBD589840:TBR589840 TKZ589840:TLN589840 TUV589840:TVJ589840 UER589840:UFF589840 UON589840:UPB589840 UYJ589840:UYX589840 VIF589840:VIT589840 VSB589840:VSP589840 WBX589840:WCL589840 WLT589840:WMH589840 WVP589840:WWD589840 H655376:V655376 JD655376:JR655376 SZ655376:TN655376 ACV655376:ADJ655376 AMR655376:ANF655376 AWN655376:AXB655376 BGJ655376:BGX655376 BQF655376:BQT655376 CAB655376:CAP655376 CJX655376:CKL655376 CTT655376:CUH655376 DDP655376:DED655376 DNL655376:DNZ655376 DXH655376:DXV655376 EHD655376:EHR655376 EQZ655376:ERN655376 FAV655376:FBJ655376 FKR655376:FLF655376 FUN655376:FVB655376 GEJ655376:GEX655376 GOF655376:GOT655376 GYB655376:GYP655376 HHX655376:HIL655376 HRT655376:HSH655376 IBP655376:ICD655376 ILL655376:ILZ655376 IVH655376:IVV655376 JFD655376:JFR655376 JOZ655376:JPN655376 JYV655376:JZJ655376 KIR655376:KJF655376 KSN655376:KTB655376 LCJ655376:LCX655376 LMF655376:LMT655376 LWB655376:LWP655376 MFX655376:MGL655376 MPT655376:MQH655376 MZP655376:NAD655376 NJL655376:NJZ655376 NTH655376:NTV655376 ODD655376:ODR655376 OMZ655376:ONN655376 OWV655376:OXJ655376 PGR655376:PHF655376 PQN655376:PRB655376 QAJ655376:QAX655376 QKF655376:QKT655376 QUB655376:QUP655376 RDX655376:REL655376 RNT655376:ROH655376 RXP655376:RYD655376 SHL655376:SHZ655376 SRH655376:SRV655376 TBD655376:TBR655376 TKZ655376:TLN655376 TUV655376:TVJ655376 UER655376:UFF655376 UON655376:UPB655376 UYJ655376:UYX655376 VIF655376:VIT655376 VSB655376:VSP655376 WBX655376:WCL655376 WLT655376:WMH655376 WVP655376:WWD655376 H720912:V720912 JD720912:JR720912 SZ720912:TN720912 ACV720912:ADJ720912 AMR720912:ANF720912 AWN720912:AXB720912 BGJ720912:BGX720912 BQF720912:BQT720912 CAB720912:CAP720912 CJX720912:CKL720912 CTT720912:CUH720912 DDP720912:DED720912 DNL720912:DNZ720912 DXH720912:DXV720912 EHD720912:EHR720912 EQZ720912:ERN720912 FAV720912:FBJ720912 FKR720912:FLF720912 FUN720912:FVB720912 GEJ720912:GEX720912 GOF720912:GOT720912 GYB720912:GYP720912 HHX720912:HIL720912 HRT720912:HSH720912 IBP720912:ICD720912 ILL720912:ILZ720912 IVH720912:IVV720912 JFD720912:JFR720912 JOZ720912:JPN720912 JYV720912:JZJ720912 KIR720912:KJF720912 KSN720912:KTB720912 LCJ720912:LCX720912 LMF720912:LMT720912 LWB720912:LWP720912 MFX720912:MGL720912 MPT720912:MQH720912 MZP720912:NAD720912 NJL720912:NJZ720912 NTH720912:NTV720912 ODD720912:ODR720912 OMZ720912:ONN720912 OWV720912:OXJ720912 PGR720912:PHF720912 PQN720912:PRB720912 QAJ720912:QAX720912 QKF720912:QKT720912 QUB720912:QUP720912 RDX720912:REL720912 RNT720912:ROH720912 RXP720912:RYD720912 SHL720912:SHZ720912 SRH720912:SRV720912 TBD720912:TBR720912 TKZ720912:TLN720912 TUV720912:TVJ720912 UER720912:UFF720912 UON720912:UPB720912 UYJ720912:UYX720912 VIF720912:VIT720912 VSB720912:VSP720912 WBX720912:WCL720912 WLT720912:WMH720912 WVP720912:WWD720912 H786448:V786448 JD786448:JR786448 SZ786448:TN786448 ACV786448:ADJ786448 AMR786448:ANF786448 AWN786448:AXB786448 BGJ786448:BGX786448 BQF786448:BQT786448 CAB786448:CAP786448 CJX786448:CKL786448 CTT786448:CUH786448 DDP786448:DED786448 DNL786448:DNZ786448 DXH786448:DXV786448 EHD786448:EHR786448 EQZ786448:ERN786448 FAV786448:FBJ786448 FKR786448:FLF786448 FUN786448:FVB786448 GEJ786448:GEX786448 GOF786448:GOT786448 GYB786448:GYP786448 HHX786448:HIL786448 HRT786448:HSH786448 IBP786448:ICD786448 ILL786448:ILZ786448 IVH786448:IVV786448 JFD786448:JFR786448 JOZ786448:JPN786448 JYV786448:JZJ786448 KIR786448:KJF786448 KSN786448:KTB786448 LCJ786448:LCX786448 LMF786448:LMT786448 LWB786448:LWP786448 MFX786448:MGL786448 MPT786448:MQH786448 MZP786448:NAD786448 NJL786448:NJZ786448 NTH786448:NTV786448 ODD786448:ODR786448 OMZ786448:ONN786448 OWV786448:OXJ786448 PGR786448:PHF786448 PQN786448:PRB786448 QAJ786448:QAX786448 QKF786448:QKT786448 QUB786448:QUP786448 RDX786448:REL786448 RNT786448:ROH786448 RXP786448:RYD786448 SHL786448:SHZ786448 SRH786448:SRV786448 TBD786448:TBR786448 TKZ786448:TLN786448 TUV786448:TVJ786448 UER786448:UFF786448 UON786448:UPB786448 UYJ786448:UYX786448 VIF786448:VIT786448 VSB786448:VSP786448 WBX786448:WCL786448 WLT786448:WMH786448 WVP786448:WWD786448 H851984:V851984 JD851984:JR851984 SZ851984:TN851984 ACV851984:ADJ851984 AMR851984:ANF851984 AWN851984:AXB851984 BGJ851984:BGX851984 BQF851984:BQT851984 CAB851984:CAP851984 CJX851984:CKL851984 CTT851984:CUH851984 DDP851984:DED851984 DNL851984:DNZ851984 DXH851984:DXV851984 EHD851984:EHR851984 EQZ851984:ERN851984 FAV851984:FBJ851984 FKR851984:FLF851984 FUN851984:FVB851984 GEJ851984:GEX851984 GOF851984:GOT851984 GYB851984:GYP851984 HHX851984:HIL851984 HRT851984:HSH851984 IBP851984:ICD851984 ILL851984:ILZ851984 IVH851984:IVV851984 JFD851984:JFR851984 JOZ851984:JPN851984 JYV851984:JZJ851984 KIR851984:KJF851984 KSN851984:KTB851984 LCJ851984:LCX851984 LMF851984:LMT851984 LWB851984:LWP851984 MFX851984:MGL851984 MPT851984:MQH851984 MZP851984:NAD851984 NJL851984:NJZ851984 NTH851984:NTV851984 ODD851984:ODR851984 OMZ851984:ONN851984 OWV851984:OXJ851984 PGR851984:PHF851984 PQN851984:PRB851984 QAJ851984:QAX851984 QKF851984:QKT851984 QUB851984:QUP851984 RDX851984:REL851984 RNT851984:ROH851984 RXP851984:RYD851984 SHL851984:SHZ851984 SRH851984:SRV851984 TBD851984:TBR851984 TKZ851984:TLN851984 TUV851984:TVJ851984 UER851984:UFF851984 UON851984:UPB851984 UYJ851984:UYX851984 VIF851984:VIT851984 VSB851984:VSP851984 WBX851984:WCL851984 WLT851984:WMH851984 WVP851984:WWD851984 H917520:V917520 JD917520:JR917520 SZ917520:TN917520 ACV917520:ADJ917520 AMR917520:ANF917520 AWN917520:AXB917520 BGJ917520:BGX917520 BQF917520:BQT917520 CAB917520:CAP917520 CJX917520:CKL917520 CTT917520:CUH917520 DDP917520:DED917520 DNL917520:DNZ917520 DXH917520:DXV917520 EHD917520:EHR917520 EQZ917520:ERN917520 FAV917520:FBJ917520 FKR917520:FLF917520 FUN917520:FVB917520 GEJ917520:GEX917520 GOF917520:GOT917520 GYB917520:GYP917520 HHX917520:HIL917520 HRT917520:HSH917520 IBP917520:ICD917520 ILL917520:ILZ917520 IVH917520:IVV917520 JFD917520:JFR917520 JOZ917520:JPN917520 JYV917520:JZJ917520 KIR917520:KJF917520 KSN917520:KTB917520 LCJ917520:LCX917520 LMF917520:LMT917520 LWB917520:LWP917520 MFX917520:MGL917520 MPT917520:MQH917520 MZP917520:NAD917520 NJL917520:NJZ917520 NTH917520:NTV917520 ODD917520:ODR917520 OMZ917520:ONN917520 OWV917520:OXJ917520 PGR917520:PHF917520 PQN917520:PRB917520 QAJ917520:QAX917520 QKF917520:QKT917520 QUB917520:QUP917520 RDX917520:REL917520 RNT917520:ROH917520 RXP917520:RYD917520 SHL917520:SHZ917520 SRH917520:SRV917520 TBD917520:TBR917520 TKZ917520:TLN917520 TUV917520:TVJ917520 UER917520:UFF917520 UON917520:UPB917520 UYJ917520:UYX917520 VIF917520:VIT917520 VSB917520:VSP917520 WBX917520:WCL917520 WLT917520:WMH917520 WVP917520:WWD917520 H983056:V983056 JD983056:JR983056 SZ983056:TN983056 ACV983056:ADJ983056 AMR983056:ANF983056 AWN983056:AXB983056 BGJ983056:BGX983056 BQF983056:BQT983056 CAB983056:CAP983056 CJX983056:CKL983056 CTT983056:CUH983056 DDP983056:DED983056 DNL983056:DNZ983056 DXH983056:DXV983056 EHD983056:EHR983056 EQZ983056:ERN983056 FAV983056:FBJ983056 FKR983056:FLF983056 FUN983056:FVB983056 GEJ983056:GEX983056 GOF983056:GOT983056 GYB983056:GYP983056 HHX983056:HIL983056 HRT983056:HSH983056 IBP983056:ICD983056 ILL983056:ILZ983056 IVH983056:IVV983056 JFD983056:JFR983056 JOZ983056:JPN983056 JYV983056:JZJ983056 KIR983056:KJF983056 KSN983056:KTB983056 LCJ983056:LCX983056 LMF983056:LMT983056 LWB983056:LWP983056 MFX983056:MGL983056 MPT983056:MQH983056 MZP983056:NAD983056 NJL983056:NJZ983056 NTH983056:NTV983056 ODD983056:ODR983056 OMZ983056:ONN983056 OWV983056:OXJ983056 PGR983056:PHF983056 PQN983056:PRB983056 QAJ983056:QAX983056 QKF983056:QKT983056 QUB983056:QUP983056 RDX983056:REL983056 RNT983056:ROH983056 RXP983056:RYD983056 SHL983056:SHZ983056 SRH983056:SRV983056 TBD983056:TBR983056 TKZ983056:TLN983056 TUV983056:TVJ983056 UER983056:UFF983056 UON983056:UPB983056 UYJ983056:UYX983056 VIF983056:VIT983056 VSB983056:VSP983056 WBX983056:WCL983056 WLT983056:WMH983056 WVP983056:WWD983056" xr:uid="{00000000-0002-0000-0200-000000000000}"/>
    <dataValidation type="list" allowBlank="1" showInputMessage="1" showErrorMessage="1" sqref="WVY983108:WVY983109 JI42:JI43 TE42:TE43 ADA42:ADA43 AMW42:AMW43 AWS42:AWS43 BGO42:BGO43 BQK42:BQK43 CAG42:CAG43 CKC42:CKC43 CTY42:CTY43 DDU42:DDU43 DNQ42:DNQ43 DXM42:DXM43 EHI42:EHI43 ERE42:ERE43 FBA42:FBA43 FKW42:FKW43 FUS42:FUS43 GEO42:GEO43 GOK42:GOK43 GYG42:GYG43 HIC42:HIC43 HRY42:HRY43 IBU42:IBU43 ILQ42:ILQ43 IVM42:IVM43 JFI42:JFI43 JPE42:JPE43 JZA42:JZA43 KIW42:KIW43 KSS42:KSS43 LCO42:LCO43 LMK42:LMK43 LWG42:LWG43 MGC42:MGC43 MPY42:MPY43 MZU42:MZU43 NJQ42:NJQ43 NTM42:NTM43 ODI42:ODI43 ONE42:ONE43 OXA42:OXA43 PGW42:PGW43 PQS42:PQS43 QAO42:QAO43 QKK42:QKK43 QUG42:QUG43 REC42:REC43 RNY42:RNY43 RXU42:RXU43 SHQ42:SHQ43 SRM42:SRM43 TBI42:TBI43 TLE42:TLE43 TVA42:TVA43 UEW42:UEW43 UOS42:UOS43 UYO42:UYO43 VIK42:VIK43 VSG42:VSG43 WCC42:WCC43 WLY42:WLY43 WVU42:WVU43 M65578:M65579 JI65578:JI65579 TE65578:TE65579 ADA65578:ADA65579 AMW65578:AMW65579 AWS65578:AWS65579 BGO65578:BGO65579 BQK65578:BQK65579 CAG65578:CAG65579 CKC65578:CKC65579 CTY65578:CTY65579 DDU65578:DDU65579 DNQ65578:DNQ65579 DXM65578:DXM65579 EHI65578:EHI65579 ERE65578:ERE65579 FBA65578:FBA65579 FKW65578:FKW65579 FUS65578:FUS65579 GEO65578:GEO65579 GOK65578:GOK65579 GYG65578:GYG65579 HIC65578:HIC65579 HRY65578:HRY65579 IBU65578:IBU65579 ILQ65578:ILQ65579 IVM65578:IVM65579 JFI65578:JFI65579 JPE65578:JPE65579 JZA65578:JZA65579 KIW65578:KIW65579 KSS65578:KSS65579 LCO65578:LCO65579 LMK65578:LMK65579 LWG65578:LWG65579 MGC65578:MGC65579 MPY65578:MPY65579 MZU65578:MZU65579 NJQ65578:NJQ65579 NTM65578:NTM65579 ODI65578:ODI65579 ONE65578:ONE65579 OXA65578:OXA65579 PGW65578:PGW65579 PQS65578:PQS65579 QAO65578:QAO65579 QKK65578:QKK65579 QUG65578:QUG65579 REC65578:REC65579 RNY65578:RNY65579 RXU65578:RXU65579 SHQ65578:SHQ65579 SRM65578:SRM65579 TBI65578:TBI65579 TLE65578:TLE65579 TVA65578:TVA65579 UEW65578:UEW65579 UOS65578:UOS65579 UYO65578:UYO65579 VIK65578:VIK65579 VSG65578:VSG65579 WCC65578:WCC65579 WLY65578:WLY65579 WVU65578:WVU65579 M131114:M131115 JI131114:JI131115 TE131114:TE131115 ADA131114:ADA131115 AMW131114:AMW131115 AWS131114:AWS131115 BGO131114:BGO131115 BQK131114:BQK131115 CAG131114:CAG131115 CKC131114:CKC131115 CTY131114:CTY131115 DDU131114:DDU131115 DNQ131114:DNQ131115 DXM131114:DXM131115 EHI131114:EHI131115 ERE131114:ERE131115 FBA131114:FBA131115 FKW131114:FKW131115 FUS131114:FUS131115 GEO131114:GEO131115 GOK131114:GOK131115 GYG131114:GYG131115 HIC131114:HIC131115 HRY131114:HRY131115 IBU131114:IBU131115 ILQ131114:ILQ131115 IVM131114:IVM131115 JFI131114:JFI131115 JPE131114:JPE131115 JZA131114:JZA131115 KIW131114:KIW131115 KSS131114:KSS131115 LCO131114:LCO131115 LMK131114:LMK131115 LWG131114:LWG131115 MGC131114:MGC131115 MPY131114:MPY131115 MZU131114:MZU131115 NJQ131114:NJQ131115 NTM131114:NTM131115 ODI131114:ODI131115 ONE131114:ONE131115 OXA131114:OXA131115 PGW131114:PGW131115 PQS131114:PQS131115 QAO131114:QAO131115 QKK131114:QKK131115 QUG131114:QUG131115 REC131114:REC131115 RNY131114:RNY131115 RXU131114:RXU131115 SHQ131114:SHQ131115 SRM131114:SRM131115 TBI131114:TBI131115 TLE131114:TLE131115 TVA131114:TVA131115 UEW131114:UEW131115 UOS131114:UOS131115 UYO131114:UYO131115 VIK131114:VIK131115 VSG131114:VSG131115 WCC131114:WCC131115 WLY131114:WLY131115 WVU131114:WVU131115 M196650:M196651 JI196650:JI196651 TE196650:TE196651 ADA196650:ADA196651 AMW196650:AMW196651 AWS196650:AWS196651 BGO196650:BGO196651 BQK196650:BQK196651 CAG196650:CAG196651 CKC196650:CKC196651 CTY196650:CTY196651 DDU196650:DDU196651 DNQ196650:DNQ196651 DXM196650:DXM196651 EHI196650:EHI196651 ERE196650:ERE196651 FBA196650:FBA196651 FKW196650:FKW196651 FUS196650:FUS196651 GEO196650:GEO196651 GOK196650:GOK196651 GYG196650:GYG196651 HIC196650:HIC196651 HRY196650:HRY196651 IBU196650:IBU196651 ILQ196650:ILQ196651 IVM196650:IVM196651 JFI196650:JFI196651 JPE196650:JPE196651 JZA196650:JZA196651 KIW196650:KIW196651 KSS196650:KSS196651 LCO196650:LCO196651 LMK196650:LMK196651 LWG196650:LWG196651 MGC196650:MGC196651 MPY196650:MPY196651 MZU196650:MZU196651 NJQ196650:NJQ196651 NTM196650:NTM196651 ODI196650:ODI196651 ONE196650:ONE196651 OXA196650:OXA196651 PGW196650:PGW196651 PQS196650:PQS196651 QAO196650:QAO196651 QKK196650:QKK196651 QUG196650:QUG196651 REC196650:REC196651 RNY196650:RNY196651 RXU196650:RXU196651 SHQ196650:SHQ196651 SRM196650:SRM196651 TBI196650:TBI196651 TLE196650:TLE196651 TVA196650:TVA196651 UEW196650:UEW196651 UOS196650:UOS196651 UYO196650:UYO196651 VIK196650:VIK196651 VSG196650:VSG196651 WCC196650:WCC196651 WLY196650:WLY196651 WVU196650:WVU196651 M262186:M262187 JI262186:JI262187 TE262186:TE262187 ADA262186:ADA262187 AMW262186:AMW262187 AWS262186:AWS262187 BGO262186:BGO262187 BQK262186:BQK262187 CAG262186:CAG262187 CKC262186:CKC262187 CTY262186:CTY262187 DDU262186:DDU262187 DNQ262186:DNQ262187 DXM262186:DXM262187 EHI262186:EHI262187 ERE262186:ERE262187 FBA262186:FBA262187 FKW262186:FKW262187 FUS262186:FUS262187 GEO262186:GEO262187 GOK262186:GOK262187 GYG262186:GYG262187 HIC262186:HIC262187 HRY262186:HRY262187 IBU262186:IBU262187 ILQ262186:ILQ262187 IVM262186:IVM262187 JFI262186:JFI262187 JPE262186:JPE262187 JZA262186:JZA262187 KIW262186:KIW262187 KSS262186:KSS262187 LCO262186:LCO262187 LMK262186:LMK262187 LWG262186:LWG262187 MGC262186:MGC262187 MPY262186:MPY262187 MZU262186:MZU262187 NJQ262186:NJQ262187 NTM262186:NTM262187 ODI262186:ODI262187 ONE262186:ONE262187 OXA262186:OXA262187 PGW262186:PGW262187 PQS262186:PQS262187 QAO262186:QAO262187 QKK262186:QKK262187 QUG262186:QUG262187 REC262186:REC262187 RNY262186:RNY262187 RXU262186:RXU262187 SHQ262186:SHQ262187 SRM262186:SRM262187 TBI262186:TBI262187 TLE262186:TLE262187 TVA262186:TVA262187 UEW262186:UEW262187 UOS262186:UOS262187 UYO262186:UYO262187 VIK262186:VIK262187 VSG262186:VSG262187 WCC262186:WCC262187 WLY262186:WLY262187 WVU262186:WVU262187 M327722:M327723 JI327722:JI327723 TE327722:TE327723 ADA327722:ADA327723 AMW327722:AMW327723 AWS327722:AWS327723 BGO327722:BGO327723 BQK327722:BQK327723 CAG327722:CAG327723 CKC327722:CKC327723 CTY327722:CTY327723 DDU327722:DDU327723 DNQ327722:DNQ327723 DXM327722:DXM327723 EHI327722:EHI327723 ERE327722:ERE327723 FBA327722:FBA327723 FKW327722:FKW327723 FUS327722:FUS327723 GEO327722:GEO327723 GOK327722:GOK327723 GYG327722:GYG327723 HIC327722:HIC327723 HRY327722:HRY327723 IBU327722:IBU327723 ILQ327722:ILQ327723 IVM327722:IVM327723 JFI327722:JFI327723 JPE327722:JPE327723 JZA327722:JZA327723 KIW327722:KIW327723 KSS327722:KSS327723 LCO327722:LCO327723 LMK327722:LMK327723 LWG327722:LWG327723 MGC327722:MGC327723 MPY327722:MPY327723 MZU327722:MZU327723 NJQ327722:NJQ327723 NTM327722:NTM327723 ODI327722:ODI327723 ONE327722:ONE327723 OXA327722:OXA327723 PGW327722:PGW327723 PQS327722:PQS327723 QAO327722:QAO327723 QKK327722:QKK327723 QUG327722:QUG327723 REC327722:REC327723 RNY327722:RNY327723 RXU327722:RXU327723 SHQ327722:SHQ327723 SRM327722:SRM327723 TBI327722:TBI327723 TLE327722:TLE327723 TVA327722:TVA327723 UEW327722:UEW327723 UOS327722:UOS327723 UYO327722:UYO327723 VIK327722:VIK327723 VSG327722:VSG327723 WCC327722:WCC327723 WLY327722:WLY327723 WVU327722:WVU327723 M393258:M393259 JI393258:JI393259 TE393258:TE393259 ADA393258:ADA393259 AMW393258:AMW393259 AWS393258:AWS393259 BGO393258:BGO393259 BQK393258:BQK393259 CAG393258:CAG393259 CKC393258:CKC393259 CTY393258:CTY393259 DDU393258:DDU393259 DNQ393258:DNQ393259 DXM393258:DXM393259 EHI393258:EHI393259 ERE393258:ERE393259 FBA393258:FBA393259 FKW393258:FKW393259 FUS393258:FUS393259 GEO393258:GEO393259 GOK393258:GOK393259 GYG393258:GYG393259 HIC393258:HIC393259 HRY393258:HRY393259 IBU393258:IBU393259 ILQ393258:ILQ393259 IVM393258:IVM393259 JFI393258:JFI393259 JPE393258:JPE393259 JZA393258:JZA393259 KIW393258:KIW393259 KSS393258:KSS393259 LCO393258:LCO393259 LMK393258:LMK393259 LWG393258:LWG393259 MGC393258:MGC393259 MPY393258:MPY393259 MZU393258:MZU393259 NJQ393258:NJQ393259 NTM393258:NTM393259 ODI393258:ODI393259 ONE393258:ONE393259 OXA393258:OXA393259 PGW393258:PGW393259 PQS393258:PQS393259 QAO393258:QAO393259 QKK393258:QKK393259 QUG393258:QUG393259 REC393258:REC393259 RNY393258:RNY393259 RXU393258:RXU393259 SHQ393258:SHQ393259 SRM393258:SRM393259 TBI393258:TBI393259 TLE393258:TLE393259 TVA393258:TVA393259 UEW393258:UEW393259 UOS393258:UOS393259 UYO393258:UYO393259 VIK393258:VIK393259 VSG393258:VSG393259 WCC393258:WCC393259 WLY393258:WLY393259 WVU393258:WVU393259 M458794:M458795 JI458794:JI458795 TE458794:TE458795 ADA458794:ADA458795 AMW458794:AMW458795 AWS458794:AWS458795 BGO458794:BGO458795 BQK458794:BQK458795 CAG458794:CAG458795 CKC458794:CKC458795 CTY458794:CTY458795 DDU458794:DDU458795 DNQ458794:DNQ458795 DXM458794:DXM458795 EHI458794:EHI458795 ERE458794:ERE458795 FBA458794:FBA458795 FKW458794:FKW458795 FUS458794:FUS458795 GEO458794:GEO458795 GOK458794:GOK458795 GYG458794:GYG458795 HIC458794:HIC458795 HRY458794:HRY458795 IBU458794:IBU458795 ILQ458794:ILQ458795 IVM458794:IVM458795 JFI458794:JFI458795 JPE458794:JPE458795 JZA458794:JZA458795 KIW458794:KIW458795 KSS458794:KSS458795 LCO458794:LCO458795 LMK458794:LMK458795 LWG458794:LWG458795 MGC458794:MGC458795 MPY458794:MPY458795 MZU458794:MZU458795 NJQ458794:NJQ458795 NTM458794:NTM458795 ODI458794:ODI458795 ONE458794:ONE458795 OXA458794:OXA458795 PGW458794:PGW458795 PQS458794:PQS458795 QAO458794:QAO458795 QKK458794:QKK458795 QUG458794:QUG458795 REC458794:REC458795 RNY458794:RNY458795 RXU458794:RXU458795 SHQ458794:SHQ458795 SRM458794:SRM458795 TBI458794:TBI458795 TLE458794:TLE458795 TVA458794:TVA458795 UEW458794:UEW458795 UOS458794:UOS458795 UYO458794:UYO458795 VIK458794:VIK458795 VSG458794:VSG458795 WCC458794:WCC458795 WLY458794:WLY458795 WVU458794:WVU458795 M524330:M524331 JI524330:JI524331 TE524330:TE524331 ADA524330:ADA524331 AMW524330:AMW524331 AWS524330:AWS524331 BGO524330:BGO524331 BQK524330:BQK524331 CAG524330:CAG524331 CKC524330:CKC524331 CTY524330:CTY524331 DDU524330:DDU524331 DNQ524330:DNQ524331 DXM524330:DXM524331 EHI524330:EHI524331 ERE524330:ERE524331 FBA524330:FBA524331 FKW524330:FKW524331 FUS524330:FUS524331 GEO524330:GEO524331 GOK524330:GOK524331 GYG524330:GYG524331 HIC524330:HIC524331 HRY524330:HRY524331 IBU524330:IBU524331 ILQ524330:ILQ524331 IVM524330:IVM524331 JFI524330:JFI524331 JPE524330:JPE524331 JZA524330:JZA524331 KIW524330:KIW524331 KSS524330:KSS524331 LCO524330:LCO524331 LMK524330:LMK524331 LWG524330:LWG524331 MGC524330:MGC524331 MPY524330:MPY524331 MZU524330:MZU524331 NJQ524330:NJQ524331 NTM524330:NTM524331 ODI524330:ODI524331 ONE524330:ONE524331 OXA524330:OXA524331 PGW524330:PGW524331 PQS524330:PQS524331 QAO524330:QAO524331 QKK524330:QKK524331 QUG524330:QUG524331 REC524330:REC524331 RNY524330:RNY524331 RXU524330:RXU524331 SHQ524330:SHQ524331 SRM524330:SRM524331 TBI524330:TBI524331 TLE524330:TLE524331 TVA524330:TVA524331 UEW524330:UEW524331 UOS524330:UOS524331 UYO524330:UYO524331 VIK524330:VIK524331 VSG524330:VSG524331 WCC524330:WCC524331 WLY524330:WLY524331 WVU524330:WVU524331 M589866:M589867 JI589866:JI589867 TE589866:TE589867 ADA589866:ADA589867 AMW589866:AMW589867 AWS589866:AWS589867 BGO589866:BGO589867 BQK589866:BQK589867 CAG589866:CAG589867 CKC589866:CKC589867 CTY589866:CTY589867 DDU589866:DDU589867 DNQ589866:DNQ589867 DXM589866:DXM589867 EHI589866:EHI589867 ERE589866:ERE589867 FBA589866:FBA589867 FKW589866:FKW589867 FUS589866:FUS589867 GEO589866:GEO589867 GOK589866:GOK589867 GYG589866:GYG589867 HIC589866:HIC589867 HRY589866:HRY589867 IBU589866:IBU589867 ILQ589866:ILQ589867 IVM589866:IVM589867 JFI589866:JFI589867 JPE589866:JPE589867 JZA589866:JZA589867 KIW589866:KIW589867 KSS589866:KSS589867 LCO589866:LCO589867 LMK589866:LMK589867 LWG589866:LWG589867 MGC589866:MGC589867 MPY589866:MPY589867 MZU589866:MZU589867 NJQ589866:NJQ589867 NTM589866:NTM589867 ODI589866:ODI589867 ONE589866:ONE589867 OXA589866:OXA589867 PGW589866:PGW589867 PQS589866:PQS589867 QAO589866:QAO589867 QKK589866:QKK589867 QUG589866:QUG589867 REC589866:REC589867 RNY589866:RNY589867 RXU589866:RXU589867 SHQ589866:SHQ589867 SRM589866:SRM589867 TBI589866:TBI589867 TLE589866:TLE589867 TVA589866:TVA589867 UEW589866:UEW589867 UOS589866:UOS589867 UYO589866:UYO589867 VIK589866:VIK589867 VSG589866:VSG589867 WCC589866:WCC589867 WLY589866:WLY589867 WVU589866:WVU589867 M655402:M655403 JI655402:JI655403 TE655402:TE655403 ADA655402:ADA655403 AMW655402:AMW655403 AWS655402:AWS655403 BGO655402:BGO655403 BQK655402:BQK655403 CAG655402:CAG655403 CKC655402:CKC655403 CTY655402:CTY655403 DDU655402:DDU655403 DNQ655402:DNQ655403 DXM655402:DXM655403 EHI655402:EHI655403 ERE655402:ERE655403 FBA655402:FBA655403 FKW655402:FKW655403 FUS655402:FUS655403 GEO655402:GEO655403 GOK655402:GOK655403 GYG655402:GYG655403 HIC655402:HIC655403 HRY655402:HRY655403 IBU655402:IBU655403 ILQ655402:ILQ655403 IVM655402:IVM655403 JFI655402:JFI655403 JPE655402:JPE655403 JZA655402:JZA655403 KIW655402:KIW655403 KSS655402:KSS655403 LCO655402:LCO655403 LMK655402:LMK655403 LWG655402:LWG655403 MGC655402:MGC655403 MPY655402:MPY655403 MZU655402:MZU655403 NJQ655402:NJQ655403 NTM655402:NTM655403 ODI655402:ODI655403 ONE655402:ONE655403 OXA655402:OXA655403 PGW655402:PGW655403 PQS655402:PQS655403 QAO655402:QAO655403 QKK655402:QKK655403 QUG655402:QUG655403 REC655402:REC655403 RNY655402:RNY655403 RXU655402:RXU655403 SHQ655402:SHQ655403 SRM655402:SRM655403 TBI655402:TBI655403 TLE655402:TLE655403 TVA655402:TVA655403 UEW655402:UEW655403 UOS655402:UOS655403 UYO655402:UYO655403 VIK655402:VIK655403 VSG655402:VSG655403 WCC655402:WCC655403 WLY655402:WLY655403 WVU655402:WVU655403 M720938:M720939 JI720938:JI720939 TE720938:TE720939 ADA720938:ADA720939 AMW720938:AMW720939 AWS720938:AWS720939 BGO720938:BGO720939 BQK720938:BQK720939 CAG720938:CAG720939 CKC720938:CKC720939 CTY720938:CTY720939 DDU720938:DDU720939 DNQ720938:DNQ720939 DXM720938:DXM720939 EHI720938:EHI720939 ERE720938:ERE720939 FBA720938:FBA720939 FKW720938:FKW720939 FUS720938:FUS720939 GEO720938:GEO720939 GOK720938:GOK720939 GYG720938:GYG720939 HIC720938:HIC720939 HRY720938:HRY720939 IBU720938:IBU720939 ILQ720938:ILQ720939 IVM720938:IVM720939 JFI720938:JFI720939 JPE720938:JPE720939 JZA720938:JZA720939 KIW720938:KIW720939 KSS720938:KSS720939 LCO720938:LCO720939 LMK720938:LMK720939 LWG720938:LWG720939 MGC720938:MGC720939 MPY720938:MPY720939 MZU720938:MZU720939 NJQ720938:NJQ720939 NTM720938:NTM720939 ODI720938:ODI720939 ONE720938:ONE720939 OXA720938:OXA720939 PGW720938:PGW720939 PQS720938:PQS720939 QAO720938:QAO720939 QKK720938:QKK720939 QUG720938:QUG720939 REC720938:REC720939 RNY720938:RNY720939 RXU720938:RXU720939 SHQ720938:SHQ720939 SRM720938:SRM720939 TBI720938:TBI720939 TLE720938:TLE720939 TVA720938:TVA720939 UEW720938:UEW720939 UOS720938:UOS720939 UYO720938:UYO720939 VIK720938:VIK720939 VSG720938:VSG720939 WCC720938:WCC720939 WLY720938:WLY720939 WVU720938:WVU720939 M786474:M786475 JI786474:JI786475 TE786474:TE786475 ADA786474:ADA786475 AMW786474:AMW786475 AWS786474:AWS786475 BGO786474:BGO786475 BQK786474:BQK786475 CAG786474:CAG786475 CKC786474:CKC786475 CTY786474:CTY786475 DDU786474:DDU786475 DNQ786474:DNQ786475 DXM786474:DXM786475 EHI786474:EHI786475 ERE786474:ERE786475 FBA786474:FBA786475 FKW786474:FKW786475 FUS786474:FUS786475 GEO786474:GEO786475 GOK786474:GOK786475 GYG786474:GYG786475 HIC786474:HIC786475 HRY786474:HRY786475 IBU786474:IBU786475 ILQ786474:ILQ786475 IVM786474:IVM786475 JFI786474:JFI786475 JPE786474:JPE786475 JZA786474:JZA786475 KIW786474:KIW786475 KSS786474:KSS786475 LCO786474:LCO786475 LMK786474:LMK786475 LWG786474:LWG786475 MGC786474:MGC786475 MPY786474:MPY786475 MZU786474:MZU786475 NJQ786474:NJQ786475 NTM786474:NTM786475 ODI786474:ODI786475 ONE786474:ONE786475 OXA786474:OXA786475 PGW786474:PGW786475 PQS786474:PQS786475 QAO786474:QAO786475 QKK786474:QKK786475 QUG786474:QUG786475 REC786474:REC786475 RNY786474:RNY786475 RXU786474:RXU786475 SHQ786474:SHQ786475 SRM786474:SRM786475 TBI786474:TBI786475 TLE786474:TLE786475 TVA786474:TVA786475 UEW786474:UEW786475 UOS786474:UOS786475 UYO786474:UYO786475 VIK786474:VIK786475 VSG786474:VSG786475 WCC786474:WCC786475 WLY786474:WLY786475 WVU786474:WVU786475 M852010:M852011 JI852010:JI852011 TE852010:TE852011 ADA852010:ADA852011 AMW852010:AMW852011 AWS852010:AWS852011 BGO852010:BGO852011 BQK852010:BQK852011 CAG852010:CAG852011 CKC852010:CKC852011 CTY852010:CTY852011 DDU852010:DDU852011 DNQ852010:DNQ852011 DXM852010:DXM852011 EHI852010:EHI852011 ERE852010:ERE852011 FBA852010:FBA852011 FKW852010:FKW852011 FUS852010:FUS852011 GEO852010:GEO852011 GOK852010:GOK852011 GYG852010:GYG852011 HIC852010:HIC852011 HRY852010:HRY852011 IBU852010:IBU852011 ILQ852010:ILQ852011 IVM852010:IVM852011 JFI852010:JFI852011 JPE852010:JPE852011 JZA852010:JZA852011 KIW852010:KIW852011 KSS852010:KSS852011 LCO852010:LCO852011 LMK852010:LMK852011 LWG852010:LWG852011 MGC852010:MGC852011 MPY852010:MPY852011 MZU852010:MZU852011 NJQ852010:NJQ852011 NTM852010:NTM852011 ODI852010:ODI852011 ONE852010:ONE852011 OXA852010:OXA852011 PGW852010:PGW852011 PQS852010:PQS852011 QAO852010:QAO852011 QKK852010:QKK852011 QUG852010:QUG852011 REC852010:REC852011 RNY852010:RNY852011 RXU852010:RXU852011 SHQ852010:SHQ852011 SRM852010:SRM852011 TBI852010:TBI852011 TLE852010:TLE852011 TVA852010:TVA852011 UEW852010:UEW852011 UOS852010:UOS852011 UYO852010:UYO852011 VIK852010:VIK852011 VSG852010:VSG852011 WCC852010:WCC852011 WLY852010:WLY852011 WVU852010:WVU852011 M917546:M917547 JI917546:JI917547 TE917546:TE917547 ADA917546:ADA917547 AMW917546:AMW917547 AWS917546:AWS917547 BGO917546:BGO917547 BQK917546:BQK917547 CAG917546:CAG917547 CKC917546:CKC917547 CTY917546:CTY917547 DDU917546:DDU917547 DNQ917546:DNQ917547 DXM917546:DXM917547 EHI917546:EHI917547 ERE917546:ERE917547 FBA917546:FBA917547 FKW917546:FKW917547 FUS917546:FUS917547 GEO917546:GEO917547 GOK917546:GOK917547 GYG917546:GYG917547 HIC917546:HIC917547 HRY917546:HRY917547 IBU917546:IBU917547 ILQ917546:ILQ917547 IVM917546:IVM917547 JFI917546:JFI917547 JPE917546:JPE917547 JZA917546:JZA917547 KIW917546:KIW917547 KSS917546:KSS917547 LCO917546:LCO917547 LMK917546:LMK917547 LWG917546:LWG917547 MGC917546:MGC917547 MPY917546:MPY917547 MZU917546:MZU917547 NJQ917546:NJQ917547 NTM917546:NTM917547 ODI917546:ODI917547 ONE917546:ONE917547 OXA917546:OXA917547 PGW917546:PGW917547 PQS917546:PQS917547 QAO917546:QAO917547 QKK917546:QKK917547 QUG917546:QUG917547 REC917546:REC917547 RNY917546:RNY917547 RXU917546:RXU917547 SHQ917546:SHQ917547 SRM917546:SRM917547 TBI917546:TBI917547 TLE917546:TLE917547 TVA917546:TVA917547 UEW917546:UEW917547 UOS917546:UOS917547 UYO917546:UYO917547 VIK917546:VIK917547 VSG917546:VSG917547 WCC917546:WCC917547 WLY917546:WLY917547 WVU917546:WVU917547 M983082:M983083 JI983082:JI983083 TE983082:TE983083 ADA983082:ADA983083 AMW983082:AMW983083 AWS983082:AWS983083 BGO983082:BGO983083 BQK983082:BQK983083 CAG983082:CAG983083 CKC983082:CKC983083 CTY983082:CTY983083 DDU983082:DDU983083 DNQ983082:DNQ983083 DXM983082:DXM983083 EHI983082:EHI983083 ERE983082:ERE983083 FBA983082:FBA983083 FKW983082:FKW983083 FUS983082:FUS983083 GEO983082:GEO983083 GOK983082:GOK983083 GYG983082:GYG983083 HIC983082:HIC983083 HRY983082:HRY983083 IBU983082:IBU983083 ILQ983082:ILQ983083 IVM983082:IVM983083 JFI983082:JFI983083 JPE983082:JPE983083 JZA983082:JZA983083 KIW983082:KIW983083 KSS983082:KSS983083 LCO983082:LCO983083 LMK983082:LMK983083 LWG983082:LWG983083 MGC983082:MGC983083 MPY983082:MPY983083 MZU983082:MZU983083 NJQ983082:NJQ983083 NTM983082:NTM983083 ODI983082:ODI983083 ONE983082:ONE983083 OXA983082:OXA983083 PGW983082:PGW983083 PQS983082:PQS983083 QAO983082:QAO983083 QKK983082:QKK983083 QUG983082:QUG983083 REC983082:REC983083 RNY983082:RNY983083 RXU983082:RXU983083 SHQ983082:SHQ983083 SRM983082:SRM983083 TBI983082:TBI983083 TLE983082:TLE983083 TVA983082:TVA983083 UEW983082:UEW983083 UOS983082:UOS983083 UYO983082:UYO983083 VIK983082:VIK983083 VSG983082:VSG983083 WCC983082:WCC983083 WLY983082:WLY983083 WVU983082:WVU983083 WMC983108:WMC983109 JM42:JM43 TI42:TI43 ADE42:ADE43 ANA42:ANA43 AWW42:AWW43 BGS42:BGS43 BQO42:BQO43 CAK42:CAK43 CKG42:CKG43 CUC42:CUC43 DDY42:DDY43 DNU42:DNU43 DXQ42:DXQ43 EHM42:EHM43 ERI42:ERI43 FBE42:FBE43 FLA42:FLA43 FUW42:FUW43 GES42:GES43 GOO42:GOO43 GYK42:GYK43 HIG42:HIG43 HSC42:HSC43 IBY42:IBY43 ILU42:ILU43 IVQ42:IVQ43 JFM42:JFM43 JPI42:JPI43 JZE42:JZE43 KJA42:KJA43 KSW42:KSW43 LCS42:LCS43 LMO42:LMO43 LWK42:LWK43 MGG42:MGG43 MQC42:MQC43 MZY42:MZY43 NJU42:NJU43 NTQ42:NTQ43 ODM42:ODM43 ONI42:ONI43 OXE42:OXE43 PHA42:PHA43 PQW42:PQW43 QAS42:QAS43 QKO42:QKO43 QUK42:QUK43 REG42:REG43 ROC42:ROC43 RXY42:RXY43 SHU42:SHU43 SRQ42:SRQ43 TBM42:TBM43 TLI42:TLI43 TVE42:TVE43 UFA42:UFA43 UOW42:UOW43 UYS42:UYS43 VIO42:VIO43 VSK42:VSK43 WCG42:WCG43 WMC42:WMC43 WVY42:WVY43 Q65578:Q65579 JM65578:JM65579 TI65578:TI65579 ADE65578:ADE65579 ANA65578:ANA65579 AWW65578:AWW65579 BGS65578:BGS65579 BQO65578:BQO65579 CAK65578:CAK65579 CKG65578:CKG65579 CUC65578:CUC65579 DDY65578:DDY65579 DNU65578:DNU65579 DXQ65578:DXQ65579 EHM65578:EHM65579 ERI65578:ERI65579 FBE65578:FBE65579 FLA65578:FLA65579 FUW65578:FUW65579 GES65578:GES65579 GOO65578:GOO65579 GYK65578:GYK65579 HIG65578:HIG65579 HSC65578:HSC65579 IBY65578:IBY65579 ILU65578:ILU65579 IVQ65578:IVQ65579 JFM65578:JFM65579 JPI65578:JPI65579 JZE65578:JZE65579 KJA65578:KJA65579 KSW65578:KSW65579 LCS65578:LCS65579 LMO65578:LMO65579 LWK65578:LWK65579 MGG65578:MGG65579 MQC65578:MQC65579 MZY65578:MZY65579 NJU65578:NJU65579 NTQ65578:NTQ65579 ODM65578:ODM65579 ONI65578:ONI65579 OXE65578:OXE65579 PHA65578:PHA65579 PQW65578:PQW65579 QAS65578:QAS65579 QKO65578:QKO65579 QUK65578:QUK65579 REG65578:REG65579 ROC65578:ROC65579 RXY65578:RXY65579 SHU65578:SHU65579 SRQ65578:SRQ65579 TBM65578:TBM65579 TLI65578:TLI65579 TVE65578:TVE65579 UFA65578:UFA65579 UOW65578:UOW65579 UYS65578:UYS65579 VIO65578:VIO65579 VSK65578:VSK65579 WCG65578:WCG65579 WMC65578:WMC65579 WVY65578:WVY65579 Q131114:Q131115 JM131114:JM131115 TI131114:TI131115 ADE131114:ADE131115 ANA131114:ANA131115 AWW131114:AWW131115 BGS131114:BGS131115 BQO131114:BQO131115 CAK131114:CAK131115 CKG131114:CKG131115 CUC131114:CUC131115 DDY131114:DDY131115 DNU131114:DNU131115 DXQ131114:DXQ131115 EHM131114:EHM131115 ERI131114:ERI131115 FBE131114:FBE131115 FLA131114:FLA131115 FUW131114:FUW131115 GES131114:GES131115 GOO131114:GOO131115 GYK131114:GYK131115 HIG131114:HIG131115 HSC131114:HSC131115 IBY131114:IBY131115 ILU131114:ILU131115 IVQ131114:IVQ131115 JFM131114:JFM131115 JPI131114:JPI131115 JZE131114:JZE131115 KJA131114:KJA131115 KSW131114:KSW131115 LCS131114:LCS131115 LMO131114:LMO131115 LWK131114:LWK131115 MGG131114:MGG131115 MQC131114:MQC131115 MZY131114:MZY131115 NJU131114:NJU131115 NTQ131114:NTQ131115 ODM131114:ODM131115 ONI131114:ONI131115 OXE131114:OXE131115 PHA131114:PHA131115 PQW131114:PQW131115 QAS131114:QAS131115 QKO131114:QKO131115 QUK131114:QUK131115 REG131114:REG131115 ROC131114:ROC131115 RXY131114:RXY131115 SHU131114:SHU131115 SRQ131114:SRQ131115 TBM131114:TBM131115 TLI131114:TLI131115 TVE131114:TVE131115 UFA131114:UFA131115 UOW131114:UOW131115 UYS131114:UYS131115 VIO131114:VIO131115 VSK131114:VSK131115 WCG131114:WCG131115 WMC131114:WMC131115 WVY131114:WVY131115 Q196650:Q196651 JM196650:JM196651 TI196650:TI196651 ADE196650:ADE196651 ANA196650:ANA196651 AWW196650:AWW196651 BGS196650:BGS196651 BQO196650:BQO196651 CAK196650:CAK196651 CKG196650:CKG196651 CUC196650:CUC196651 DDY196650:DDY196651 DNU196650:DNU196651 DXQ196650:DXQ196651 EHM196650:EHM196651 ERI196650:ERI196651 FBE196650:FBE196651 FLA196650:FLA196651 FUW196650:FUW196651 GES196650:GES196651 GOO196650:GOO196651 GYK196650:GYK196651 HIG196650:HIG196651 HSC196650:HSC196651 IBY196650:IBY196651 ILU196650:ILU196651 IVQ196650:IVQ196651 JFM196650:JFM196651 JPI196650:JPI196651 JZE196650:JZE196651 KJA196650:KJA196651 KSW196650:KSW196651 LCS196650:LCS196651 LMO196650:LMO196651 LWK196650:LWK196651 MGG196650:MGG196651 MQC196650:MQC196651 MZY196650:MZY196651 NJU196650:NJU196651 NTQ196650:NTQ196651 ODM196650:ODM196651 ONI196650:ONI196651 OXE196650:OXE196651 PHA196650:PHA196651 PQW196650:PQW196651 QAS196650:QAS196651 QKO196650:QKO196651 QUK196650:QUK196651 REG196650:REG196651 ROC196650:ROC196651 RXY196650:RXY196651 SHU196650:SHU196651 SRQ196650:SRQ196651 TBM196650:TBM196651 TLI196650:TLI196651 TVE196650:TVE196651 UFA196650:UFA196651 UOW196650:UOW196651 UYS196650:UYS196651 VIO196650:VIO196651 VSK196650:VSK196651 WCG196650:WCG196651 WMC196650:WMC196651 WVY196650:WVY196651 Q262186:Q262187 JM262186:JM262187 TI262186:TI262187 ADE262186:ADE262187 ANA262186:ANA262187 AWW262186:AWW262187 BGS262186:BGS262187 BQO262186:BQO262187 CAK262186:CAK262187 CKG262186:CKG262187 CUC262186:CUC262187 DDY262186:DDY262187 DNU262186:DNU262187 DXQ262186:DXQ262187 EHM262186:EHM262187 ERI262186:ERI262187 FBE262186:FBE262187 FLA262186:FLA262187 FUW262186:FUW262187 GES262186:GES262187 GOO262186:GOO262187 GYK262186:GYK262187 HIG262186:HIG262187 HSC262186:HSC262187 IBY262186:IBY262187 ILU262186:ILU262187 IVQ262186:IVQ262187 JFM262186:JFM262187 JPI262186:JPI262187 JZE262186:JZE262187 KJA262186:KJA262187 KSW262186:KSW262187 LCS262186:LCS262187 LMO262186:LMO262187 LWK262186:LWK262187 MGG262186:MGG262187 MQC262186:MQC262187 MZY262186:MZY262187 NJU262186:NJU262187 NTQ262186:NTQ262187 ODM262186:ODM262187 ONI262186:ONI262187 OXE262186:OXE262187 PHA262186:PHA262187 PQW262186:PQW262187 QAS262186:QAS262187 QKO262186:QKO262187 QUK262186:QUK262187 REG262186:REG262187 ROC262186:ROC262187 RXY262186:RXY262187 SHU262186:SHU262187 SRQ262186:SRQ262187 TBM262186:TBM262187 TLI262186:TLI262187 TVE262186:TVE262187 UFA262186:UFA262187 UOW262186:UOW262187 UYS262186:UYS262187 VIO262186:VIO262187 VSK262186:VSK262187 WCG262186:WCG262187 WMC262186:WMC262187 WVY262186:WVY262187 Q327722:Q327723 JM327722:JM327723 TI327722:TI327723 ADE327722:ADE327723 ANA327722:ANA327723 AWW327722:AWW327723 BGS327722:BGS327723 BQO327722:BQO327723 CAK327722:CAK327723 CKG327722:CKG327723 CUC327722:CUC327723 DDY327722:DDY327723 DNU327722:DNU327723 DXQ327722:DXQ327723 EHM327722:EHM327723 ERI327722:ERI327723 FBE327722:FBE327723 FLA327722:FLA327723 FUW327722:FUW327723 GES327722:GES327723 GOO327722:GOO327723 GYK327722:GYK327723 HIG327722:HIG327723 HSC327722:HSC327723 IBY327722:IBY327723 ILU327722:ILU327723 IVQ327722:IVQ327723 JFM327722:JFM327723 JPI327722:JPI327723 JZE327722:JZE327723 KJA327722:KJA327723 KSW327722:KSW327723 LCS327722:LCS327723 LMO327722:LMO327723 LWK327722:LWK327723 MGG327722:MGG327723 MQC327722:MQC327723 MZY327722:MZY327723 NJU327722:NJU327723 NTQ327722:NTQ327723 ODM327722:ODM327723 ONI327722:ONI327723 OXE327722:OXE327723 PHA327722:PHA327723 PQW327722:PQW327723 QAS327722:QAS327723 QKO327722:QKO327723 QUK327722:QUK327723 REG327722:REG327723 ROC327722:ROC327723 RXY327722:RXY327723 SHU327722:SHU327723 SRQ327722:SRQ327723 TBM327722:TBM327723 TLI327722:TLI327723 TVE327722:TVE327723 UFA327722:UFA327723 UOW327722:UOW327723 UYS327722:UYS327723 VIO327722:VIO327723 VSK327722:VSK327723 WCG327722:WCG327723 WMC327722:WMC327723 WVY327722:WVY327723 Q393258:Q393259 JM393258:JM393259 TI393258:TI393259 ADE393258:ADE393259 ANA393258:ANA393259 AWW393258:AWW393259 BGS393258:BGS393259 BQO393258:BQO393259 CAK393258:CAK393259 CKG393258:CKG393259 CUC393258:CUC393259 DDY393258:DDY393259 DNU393258:DNU393259 DXQ393258:DXQ393259 EHM393258:EHM393259 ERI393258:ERI393259 FBE393258:FBE393259 FLA393258:FLA393259 FUW393258:FUW393259 GES393258:GES393259 GOO393258:GOO393259 GYK393258:GYK393259 HIG393258:HIG393259 HSC393258:HSC393259 IBY393258:IBY393259 ILU393258:ILU393259 IVQ393258:IVQ393259 JFM393258:JFM393259 JPI393258:JPI393259 JZE393258:JZE393259 KJA393258:KJA393259 KSW393258:KSW393259 LCS393258:LCS393259 LMO393258:LMO393259 LWK393258:LWK393259 MGG393258:MGG393259 MQC393258:MQC393259 MZY393258:MZY393259 NJU393258:NJU393259 NTQ393258:NTQ393259 ODM393258:ODM393259 ONI393258:ONI393259 OXE393258:OXE393259 PHA393258:PHA393259 PQW393258:PQW393259 QAS393258:QAS393259 QKO393258:QKO393259 QUK393258:QUK393259 REG393258:REG393259 ROC393258:ROC393259 RXY393258:RXY393259 SHU393258:SHU393259 SRQ393258:SRQ393259 TBM393258:TBM393259 TLI393258:TLI393259 TVE393258:TVE393259 UFA393258:UFA393259 UOW393258:UOW393259 UYS393258:UYS393259 VIO393258:VIO393259 VSK393258:VSK393259 WCG393258:WCG393259 WMC393258:WMC393259 WVY393258:WVY393259 Q458794:Q458795 JM458794:JM458795 TI458794:TI458795 ADE458794:ADE458795 ANA458794:ANA458795 AWW458794:AWW458795 BGS458794:BGS458795 BQO458794:BQO458795 CAK458794:CAK458795 CKG458794:CKG458795 CUC458794:CUC458795 DDY458794:DDY458795 DNU458794:DNU458795 DXQ458794:DXQ458795 EHM458794:EHM458795 ERI458794:ERI458795 FBE458794:FBE458795 FLA458794:FLA458795 FUW458794:FUW458795 GES458794:GES458795 GOO458794:GOO458795 GYK458794:GYK458795 HIG458794:HIG458795 HSC458794:HSC458795 IBY458794:IBY458795 ILU458794:ILU458795 IVQ458794:IVQ458795 JFM458794:JFM458795 JPI458794:JPI458795 JZE458794:JZE458795 KJA458794:KJA458795 KSW458794:KSW458795 LCS458794:LCS458795 LMO458794:LMO458795 LWK458794:LWK458795 MGG458794:MGG458795 MQC458794:MQC458795 MZY458794:MZY458795 NJU458794:NJU458795 NTQ458794:NTQ458795 ODM458794:ODM458795 ONI458794:ONI458795 OXE458794:OXE458795 PHA458794:PHA458795 PQW458794:PQW458795 QAS458794:QAS458795 QKO458794:QKO458795 QUK458794:QUK458795 REG458794:REG458795 ROC458794:ROC458795 RXY458794:RXY458795 SHU458794:SHU458795 SRQ458794:SRQ458795 TBM458794:TBM458795 TLI458794:TLI458795 TVE458794:TVE458795 UFA458794:UFA458795 UOW458794:UOW458795 UYS458794:UYS458795 VIO458794:VIO458795 VSK458794:VSK458795 WCG458794:WCG458795 WMC458794:WMC458795 WVY458794:WVY458795 Q524330:Q524331 JM524330:JM524331 TI524330:TI524331 ADE524330:ADE524331 ANA524330:ANA524331 AWW524330:AWW524331 BGS524330:BGS524331 BQO524330:BQO524331 CAK524330:CAK524331 CKG524330:CKG524331 CUC524330:CUC524331 DDY524330:DDY524331 DNU524330:DNU524331 DXQ524330:DXQ524331 EHM524330:EHM524331 ERI524330:ERI524331 FBE524330:FBE524331 FLA524330:FLA524331 FUW524330:FUW524331 GES524330:GES524331 GOO524330:GOO524331 GYK524330:GYK524331 HIG524330:HIG524331 HSC524330:HSC524331 IBY524330:IBY524331 ILU524330:ILU524331 IVQ524330:IVQ524331 JFM524330:JFM524331 JPI524330:JPI524331 JZE524330:JZE524331 KJA524330:KJA524331 KSW524330:KSW524331 LCS524330:LCS524331 LMO524330:LMO524331 LWK524330:LWK524331 MGG524330:MGG524331 MQC524330:MQC524331 MZY524330:MZY524331 NJU524330:NJU524331 NTQ524330:NTQ524331 ODM524330:ODM524331 ONI524330:ONI524331 OXE524330:OXE524331 PHA524330:PHA524331 PQW524330:PQW524331 QAS524330:QAS524331 QKO524330:QKO524331 QUK524330:QUK524331 REG524330:REG524331 ROC524330:ROC524331 RXY524330:RXY524331 SHU524330:SHU524331 SRQ524330:SRQ524331 TBM524330:TBM524331 TLI524330:TLI524331 TVE524330:TVE524331 UFA524330:UFA524331 UOW524330:UOW524331 UYS524330:UYS524331 VIO524330:VIO524331 VSK524330:VSK524331 WCG524330:WCG524331 WMC524330:WMC524331 WVY524330:WVY524331 Q589866:Q589867 JM589866:JM589867 TI589866:TI589867 ADE589866:ADE589867 ANA589866:ANA589867 AWW589866:AWW589867 BGS589866:BGS589867 BQO589866:BQO589867 CAK589866:CAK589867 CKG589866:CKG589867 CUC589866:CUC589867 DDY589866:DDY589867 DNU589866:DNU589867 DXQ589866:DXQ589867 EHM589866:EHM589867 ERI589866:ERI589867 FBE589866:FBE589867 FLA589866:FLA589867 FUW589866:FUW589867 GES589866:GES589867 GOO589866:GOO589867 GYK589866:GYK589867 HIG589866:HIG589867 HSC589866:HSC589867 IBY589866:IBY589867 ILU589866:ILU589867 IVQ589866:IVQ589867 JFM589866:JFM589867 JPI589866:JPI589867 JZE589866:JZE589867 KJA589866:KJA589867 KSW589866:KSW589867 LCS589866:LCS589867 LMO589866:LMO589867 LWK589866:LWK589867 MGG589866:MGG589867 MQC589866:MQC589867 MZY589866:MZY589867 NJU589866:NJU589867 NTQ589866:NTQ589867 ODM589866:ODM589867 ONI589866:ONI589867 OXE589866:OXE589867 PHA589866:PHA589867 PQW589866:PQW589867 QAS589866:QAS589867 QKO589866:QKO589867 QUK589866:QUK589867 REG589866:REG589867 ROC589866:ROC589867 RXY589866:RXY589867 SHU589866:SHU589867 SRQ589866:SRQ589867 TBM589866:TBM589867 TLI589866:TLI589867 TVE589866:TVE589867 UFA589866:UFA589867 UOW589866:UOW589867 UYS589866:UYS589867 VIO589866:VIO589867 VSK589866:VSK589867 WCG589866:WCG589867 WMC589866:WMC589867 WVY589866:WVY589867 Q655402:Q655403 JM655402:JM655403 TI655402:TI655403 ADE655402:ADE655403 ANA655402:ANA655403 AWW655402:AWW655403 BGS655402:BGS655403 BQO655402:BQO655403 CAK655402:CAK655403 CKG655402:CKG655403 CUC655402:CUC655403 DDY655402:DDY655403 DNU655402:DNU655403 DXQ655402:DXQ655403 EHM655402:EHM655403 ERI655402:ERI655403 FBE655402:FBE655403 FLA655402:FLA655403 FUW655402:FUW655403 GES655402:GES655403 GOO655402:GOO655403 GYK655402:GYK655403 HIG655402:HIG655403 HSC655402:HSC655403 IBY655402:IBY655403 ILU655402:ILU655403 IVQ655402:IVQ655403 JFM655402:JFM655403 JPI655402:JPI655403 JZE655402:JZE655403 KJA655402:KJA655403 KSW655402:KSW655403 LCS655402:LCS655403 LMO655402:LMO655403 LWK655402:LWK655403 MGG655402:MGG655403 MQC655402:MQC655403 MZY655402:MZY655403 NJU655402:NJU655403 NTQ655402:NTQ655403 ODM655402:ODM655403 ONI655402:ONI655403 OXE655402:OXE655403 PHA655402:PHA655403 PQW655402:PQW655403 QAS655402:QAS655403 QKO655402:QKO655403 QUK655402:QUK655403 REG655402:REG655403 ROC655402:ROC655403 RXY655402:RXY655403 SHU655402:SHU655403 SRQ655402:SRQ655403 TBM655402:TBM655403 TLI655402:TLI655403 TVE655402:TVE655403 UFA655402:UFA655403 UOW655402:UOW655403 UYS655402:UYS655403 VIO655402:VIO655403 VSK655402:VSK655403 WCG655402:WCG655403 WMC655402:WMC655403 WVY655402:WVY655403 Q720938:Q720939 JM720938:JM720939 TI720938:TI720939 ADE720938:ADE720939 ANA720938:ANA720939 AWW720938:AWW720939 BGS720938:BGS720939 BQO720938:BQO720939 CAK720938:CAK720939 CKG720938:CKG720939 CUC720938:CUC720939 DDY720938:DDY720939 DNU720938:DNU720939 DXQ720938:DXQ720939 EHM720938:EHM720939 ERI720938:ERI720939 FBE720938:FBE720939 FLA720938:FLA720939 FUW720938:FUW720939 GES720938:GES720939 GOO720938:GOO720939 GYK720938:GYK720939 HIG720938:HIG720939 HSC720938:HSC720939 IBY720938:IBY720939 ILU720938:ILU720939 IVQ720938:IVQ720939 JFM720938:JFM720939 JPI720938:JPI720939 JZE720938:JZE720939 KJA720938:KJA720939 KSW720938:KSW720939 LCS720938:LCS720939 LMO720938:LMO720939 LWK720938:LWK720939 MGG720938:MGG720939 MQC720938:MQC720939 MZY720938:MZY720939 NJU720938:NJU720939 NTQ720938:NTQ720939 ODM720938:ODM720939 ONI720938:ONI720939 OXE720938:OXE720939 PHA720938:PHA720939 PQW720938:PQW720939 QAS720938:QAS720939 QKO720938:QKO720939 QUK720938:QUK720939 REG720938:REG720939 ROC720938:ROC720939 RXY720938:RXY720939 SHU720938:SHU720939 SRQ720938:SRQ720939 TBM720938:TBM720939 TLI720938:TLI720939 TVE720938:TVE720939 UFA720938:UFA720939 UOW720938:UOW720939 UYS720938:UYS720939 VIO720938:VIO720939 VSK720938:VSK720939 WCG720938:WCG720939 WMC720938:WMC720939 WVY720938:WVY720939 Q786474:Q786475 JM786474:JM786475 TI786474:TI786475 ADE786474:ADE786475 ANA786474:ANA786475 AWW786474:AWW786475 BGS786474:BGS786475 BQO786474:BQO786475 CAK786474:CAK786475 CKG786474:CKG786475 CUC786474:CUC786475 DDY786474:DDY786475 DNU786474:DNU786475 DXQ786474:DXQ786475 EHM786474:EHM786475 ERI786474:ERI786475 FBE786474:FBE786475 FLA786474:FLA786475 FUW786474:FUW786475 GES786474:GES786475 GOO786474:GOO786475 GYK786474:GYK786475 HIG786474:HIG786475 HSC786474:HSC786475 IBY786474:IBY786475 ILU786474:ILU786475 IVQ786474:IVQ786475 JFM786474:JFM786475 JPI786474:JPI786475 JZE786474:JZE786475 KJA786474:KJA786475 KSW786474:KSW786475 LCS786474:LCS786475 LMO786474:LMO786475 LWK786474:LWK786475 MGG786474:MGG786475 MQC786474:MQC786475 MZY786474:MZY786475 NJU786474:NJU786475 NTQ786474:NTQ786475 ODM786474:ODM786475 ONI786474:ONI786475 OXE786474:OXE786475 PHA786474:PHA786475 PQW786474:PQW786475 QAS786474:QAS786475 QKO786474:QKO786475 QUK786474:QUK786475 REG786474:REG786475 ROC786474:ROC786475 RXY786474:RXY786475 SHU786474:SHU786475 SRQ786474:SRQ786475 TBM786474:TBM786475 TLI786474:TLI786475 TVE786474:TVE786475 UFA786474:UFA786475 UOW786474:UOW786475 UYS786474:UYS786475 VIO786474:VIO786475 VSK786474:VSK786475 WCG786474:WCG786475 WMC786474:WMC786475 WVY786474:WVY786475 Q852010:Q852011 JM852010:JM852011 TI852010:TI852011 ADE852010:ADE852011 ANA852010:ANA852011 AWW852010:AWW852011 BGS852010:BGS852011 BQO852010:BQO852011 CAK852010:CAK852011 CKG852010:CKG852011 CUC852010:CUC852011 DDY852010:DDY852011 DNU852010:DNU852011 DXQ852010:DXQ852011 EHM852010:EHM852011 ERI852010:ERI852011 FBE852010:FBE852011 FLA852010:FLA852011 FUW852010:FUW852011 GES852010:GES852011 GOO852010:GOO852011 GYK852010:GYK852011 HIG852010:HIG852011 HSC852010:HSC852011 IBY852010:IBY852011 ILU852010:ILU852011 IVQ852010:IVQ852011 JFM852010:JFM852011 JPI852010:JPI852011 JZE852010:JZE852011 KJA852010:KJA852011 KSW852010:KSW852011 LCS852010:LCS852011 LMO852010:LMO852011 LWK852010:LWK852011 MGG852010:MGG852011 MQC852010:MQC852011 MZY852010:MZY852011 NJU852010:NJU852011 NTQ852010:NTQ852011 ODM852010:ODM852011 ONI852010:ONI852011 OXE852010:OXE852011 PHA852010:PHA852011 PQW852010:PQW852011 QAS852010:QAS852011 QKO852010:QKO852011 QUK852010:QUK852011 REG852010:REG852011 ROC852010:ROC852011 RXY852010:RXY852011 SHU852010:SHU852011 SRQ852010:SRQ852011 TBM852010:TBM852011 TLI852010:TLI852011 TVE852010:TVE852011 UFA852010:UFA852011 UOW852010:UOW852011 UYS852010:UYS852011 VIO852010:VIO852011 VSK852010:VSK852011 WCG852010:WCG852011 WMC852010:WMC852011 WVY852010:WVY852011 Q917546:Q917547 JM917546:JM917547 TI917546:TI917547 ADE917546:ADE917547 ANA917546:ANA917547 AWW917546:AWW917547 BGS917546:BGS917547 BQO917546:BQO917547 CAK917546:CAK917547 CKG917546:CKG917547 CUC917546:CUC917547 DDY917546:DDY917547 DNU917546:DNU917547 DXQ917546:DXQ917547 EHM917546:EHM917547 ERI917546:ERI917547 FBE917546:FBE917547 FLA917546:FLA917547 FUW917546:FUW917547 GES917546:GES917547 GOO917546:GOO917547 GYK917546:GYK917547 HIG917546:HIG917547 HSC917546:HSC917547 IBY917546:IBY917547 ILU917546:ILU917547 IVQ917546:IVQ917547 JFM917546:JFM917547 JPI917546:JPI917547 JZE917546:JZE917547 KJA917546:KJA917547 KSW917546:KSW917547 LCS917546:LCS917547 LMO917546:LMO917547 LWK917546:LWK917547 MGG917546:MGG917547 MQC917546:MQC917547 MZY917546:MZY917547 NJU917546:NJU917547 NTQ917546:NTQ917547 ODM917546:ODM917547 ONI917546:ONI917547 OXE917546:OXE917547 PHA917546:PHA917547 PQW917546:PQW917547 QAS917546:QAS917547 QKO917546:QKO917547 QUK917546:QUK917547 REG917546:REG917547 ROC917546:ROC917547 RXY917546:RXY917547 SHU917546:SHU917547 SRQ917546:SRQ917547 TBM917546:TBM917547 TLI917546:TLI917547 TVE917546:TVE917547 UFA917546:UFA917547 UOW917546:UOW917547 UYS917546:UYS917547 VIO917546:VIO917547 VSK917546:VSK917547 WCG917546:WCG917547 WMC917546:WMC917547 WVY917546:WVY917547 Q983082:Q983083 JM983082:JM983083 TI983082:TI983083 ADE983082:ADE983083 ANA983082:ANA983083 AWW983082:AWW983083 BGS983082:BGS983083 BQO983082:BQO983083 CAK983082:CAK983083 CKG983082:CKG983083 CUC983082:CUC983083 DDY983082:DDY983083 DNU983082:DNU983083 DXQ983082:DXQ983083 EHM983082:EHM983083 ERI983082:ERI983083 FBE983082:FBE983083 FLA983082:FLA983083 FUW983082:FUW983083 GES983082:GES983083 GOO983082:GOO983083 GYK983082:GYK983083 HIG983082:HIG983083 HSC983082:HSC983083 IBY983082:IBY983083 ILU983082:ILU983083 IVQ983082:IVQ983083 JFM983082:JFM983083 JPI983082:JPI983083 JZE983082:JZE983083 KJA983082:KJA983083 KSW983082:KSW983083 LCS983082:LCS983083 LMO983082:LMO983083 LWK983082:LWK983083 MGG983082:MGG983083 MQC983082:MQC983083 MZY983082:MZY983083 NJU983082:NJU983083 NTQ983082:NTQ983083 ODM983082:ODM983083 ONI983082:ONI983083 OXE983082:OXE983083 PHA983082:PHA983083 PQW983082:PQW983083 QAS983082:QAS983083 QKO983082:QKO983083 QUK983082:QUK983083 REG983082:REG983083 ROC983082:ROC983083 RXY983082:RXY983083 SHU983082:SHU983083 SRQ983082:SRQ983083 TBM983082:TBM983083 TLI983082:TLI983083 TVE983082:TVE983083 UFA983082:UFA983083 UOW983082:UOW983083 UYS983082:UYS983083 VIO983082:VIO983083 VSK983082:VSK983083 WCG983082:WCG983083 WMC983082:WMC983083 WVY983082:WVY983083 VSK983108:VSK983109 JI55:JI56 TE55:TE56 ADA55:ADA56 AMW55:AMW56 AWS55:AWS56 BGO55:BGO56 BQK55:BQK56 CAG55:CAG56 CKC55:CKC56 CTY55:CTY56 DDU55:DDU56 DNQ55:DNQ56 DXM55:DXM56 EHI55:EHI56 ERE55:ERE56 FBA55:FBA56 FKW55:FKW56 FUS55:FUS56 GEO55:GEO56 GOK55:GOK56 GYG55:GYG56 HIC55:HIC56 HRY55:HRY56 IBU55:IBU56 ILQ55:ILQ56 IVM55:IVM56 JFI55:JFI56 JPE55:JPE56 JZA55:JZA56 KIW55:KIW56 KSS55:KSS56 LCO55:LCO56 LMK55:LMK56 LWG55:LWG56 MGC55:MGC56 MPY55:MPY56 MZU55:MZU56 NJQ55:NJQ56 NTM55:NTM56 ODI55:ODI56 ONE55:ONE56 OXA55:OXA56 PGW55:PGW56 PQS55:PQS56 QAO55:QAO56 QKK55:QKK56 QUG55:QUG56 REC55:REC56 RNY55:RNY56 RXU55:RXU56 SHQ55:SHQ56 SRM55:SRM56 TBI55:TBI56 TLE55:TLE56 TVA55:TVA56 UEW55:UEW56 UOS55:UOS56 UYO55:UYO56 VIK55:VIK56 VSG55:VSG56 WCC55:WCC56 WLY55:WLY56 WVU55:WVU56 M65591:M65592 JI65591:JI65592 TE65591:TE65592 ADA65591:ADA65592 AMW65591:AMW65592 AWS65591:AWS65592 BGO65591:BGO65592 BQK65591:BQK65592 CAG65591:CAG65592 CKC65591:CKC65592 CTY65591:CTY65592 DDU65591:DDU65592 DNQ65591:DNQ65592 DXM65591:DXM65592 EHI65591:EHI65592 ERE65591:ERE65592 FBA65591:FBA65592 FKW65591:FKW65592 FUS65591:FUS65592 GEO65591:GEO65592 GOK65591:GOK65592 GYG65591:GYG65592 HIC65591:HIC65592 HRY65591:HRY65592 IBU65591:IBU65592 ILQ65591:ILQ65592 IVM65591:IVM65592 JFI65591:JFI65592 JPE65591:JPE65592 JZA65591:JZA65592 KIW65591:KIW65592 KSS65591:KSS65592 LCO65591:LCO65592 LMK65591:LMK65592 LWG65591:LWG65592 MGC65591:MGC65592 MPY65591:MPY65592 MZU65591:MZU65592 NJQ65591:NJQ65592 NTM65591:NTM65592 ODI65591:ODI65592 ONE65591:ONE65592 OXA65591:OXA65592 PGW65591:PGW65592 PQS65591:PQS65592 QAO65591:QAO65592 QKK65591:QKK65592 QUG65591:QUG65592 REC65591:REC65592 RNY65591:RNY65592 RXU65591:RXU65592 SHQ65591:SHQ65592 SRM65591:SRM65592 TBI65591:TBI65592 TLE65591:TLE65592 TVA65591:TVA65592 UEW65591:UEW65592 UOS65591:UOS65592 UYO65591:UYO65592 VIK65591:VIK65592 VSG65591:VSG65592 WCC65591:WCC65592 WLY65591:WLY65592 WVU65591:WVU65592 M131127:M131128 JI131127:JI131128 TE131127:TE131128 ADA131127:ADA131128 AMW131127:AMW131128 AWS131127:AWS131128 BGO131127:BGO131128 BQK131127:BQK131128 CAG131127:CAG131128 CKC131127:CKC131128 CTY131127:CTY131128 DDU131127:DDU131128 DNQ131127:DNQ131128 DXM131127:DXM131128 EHI131127:EHI131128 ERE131127:ERE131128 FBA131127:FBA131128 FKW131127:FKW131128 FUS131127:FUS131128 GEO131127:GEO131128 GOK131127:GOK131128 GYG131127:GYG131128 HIC131127:HIC131128 HRY131127:HRY131128 IBU131127:IBU131128 ILQ131127:ILQ131128 IVM131127:IVM131128 JFI131127:JFI131128 JPE131127:JPE131128 JZA131127:JZA131128 KIW131127:KIW131128 KSS131127:KSS131128 LCO131127:LCO131128 LMK131127:LMK131128 LWG131127:LWG131128 MGC131127:MGC131128 MPY131127:MPY131128 MZU131127:MZU131128 NJQ131127:NJQ131128 NTM131127:NTM131128 ODI131127:ODI131128 ONE131127:ONE131128 OXA131127:OXA131128 PGW131127:PGW131128 PQS131127:PQS131128 QAO131127:QAO131128 QKK131127:QKK131128 QUG131127:QUG131128 REC131127:REC131128 RNY131127:RNY131128 RXU131127:RXU131128 SHQ131127:SHQ131128 SRM131127:SRM131128 TBI131127:TBI131128 TLE131127:TLE131128 TVA131127:TVA131128 UEW131127:UEW131128 UOS131127:UOS131128 UYO131127:UYO131128 VIK131127:VIK131128 VSG131127:VSG131128 WCC131127:WCC131128 WLY131127:WLY131128 WVU131127:WVU131128 M196663:M196664 JI196663:JI196664 TE196663:TE196664 ADA196663:ADA196664 AMW196663:AMW196664 AWS196663:AWS196664 BGO196663:BGO196664 BQK196663:BQK196664 CAG196663:CAG196664 CKC196663:CKC196664 CTY196663:CTY196664 DDU196663:DDU196664 DNQ196663:DNQ196664 DXM196663:DXM196664 EHI196663:EHI196664 ERE196663:ERE196664 FBA196663:FBA196664 FKW196663:FKW196664 FUS196663:FUS196664 GEO196663:GEO196664 GOK196663:GOK196664 GYG196663:GYG196664 HIC196663:HIC196664 HRY196663:HRY196664 IBU196663:IBU196664 ILQ196663:ILQ196664 IVM196663:IVM196664 JFI196663:JFI196664 JPE196663:JPE196664 JZA196663:JZA196664 KIW196663:KIW196664 KSS196663:KSS196664 LCO196663:LCO196664 LMK196663:LMK196664 LWG196663:LWG196664 MGC196663:MGC196664 MPY196663:MPY196664 MZU196663:MZU196664 NJQ196663:NJQ196664 NTM196663:NTM196664 ODI196663:ODI196664 ONE196663:ONE196664 OXA196663:OXA196664 PGW196663:PGW196664 PQS196663:PQS196664 QAO196663:QAO196664 QKK196663:QKK196664 QUG196663:QUG196664 REC196663:REC196664 RNY196663:RNY196664 RXU196663:RXU196664 SHQ196663:SHQ196664 SRM196663:SRM196664 TBI196663:TBI196664 TLE196663:TLE196664 TVA196663:TVA196664 UEW196663:UEW196664 UOS196663:UOS196664 UYO196663:UYO196664 VIK196663:VIK196664 VSG196663:VSG196664 WCC196663:WCC196664 WLY196663:WLY196664 WVU196663:WVU196664 M262199:M262200 JI262199:JI262200 TE262199:TE262200 ADA262199:ADA262200 AMW262199:AMW262200 AWS262199:AWS262200 BGO262199:BGO262200 BQK262199:BQK262200 CAG262199:CAG262200 CKC262199:CKC262200 CTY262199:CTY262200 DDU262199:DDU262200 DNQ262199:DNQ262200 DXM262199:DXM262200 EHI262199:EHI262200 ERE262199:ERE262200 FBA262199:FBA262200 FKW262199:FKW262200 FUS262199:FUS262200 GEO262199:GEO262200 GOK262199:GOK262200 GYG262199:GYG262200 HIC262199:HIC262200 HRY262199:HRY262200 IBU262199:IBU262200 ILQ262199:ILQ262200 IVM262199:IVM262200 JFI262199:JFI262200 JPE262199:JPE262200 JZA262199:JZA262200 KIW262199:KIW262200 KSS262199:KSS262200 LCO262199:LCO262200 LMK262199:LMK262200 LWG262199:LWG262200 MGC262199:MGC262200 MPY262199:MPY262200 MZU262199:MZU262200 NJQ262199:NJQ262200 NTM262199:NTM262200 ODI262199:ODI262200 ONE262199:ONE262200 OXA262199:OXA262200 PGW262199:PGW262200 PQS262199:PQS262200 QAO262199:QAO262200 QKK262199:QKK262200 QUG262199:QUG262200 REC262199:REC262200 RNY262199:RNY262200 RXU262199:RXU262200 SHQ262199:SHQ262200 SRM262199:SRM262200 TBI262199:TBI262200 TLE262199:TLE262200 TVA262199:TVA262200 UEW262199:UEW262200 UOS262199:UOS262200 UYO262199:UYO262200 VIK262199:VIK262200 VSG262199:VSG262200 WCC262199:WCC262200 WLY262199:WLY262200 WVU262199:WVU262200 M327735:M327736 JI327735:JI327736 TE327735:TE327736 ADA327735:ADA327736 AMW327735:AMW327736 AWS327735:AWS327736 BGO327735:BGO327736 BQK327735:BQK327736 CAG327735:CAG327736 CKC327735:CKC327736 CTY327735:CTY327736 DDU327735:DDU327736 DNQ327735:DNQ327736 DXM327735:DXM327736 EHI327735:EHI327736 ERE327735:ERE327736 FBA327735:FBA327736 FKW327735:FKW327736 FUS327735:FUS327736 GEO327735:GEO327736 GOK327735:GOK327736 GYG327735:GYG327736 HIC327735:HIC327736 HRY327735:HRY327736 IBU327735:IBU327736 ILQ327735:ILQ327736 IVM327735:IVM327736 JFI327735:JFI327736 JPE327735:JPE327736 JZA327735:JZA327736 KIW327735:KIW327736 KSS327735:KSS327736 LCO327735:LCO327736 LMK327735:LMK327736 LWG327735:LWG327736 MGC327735:MGC327736 MPY327735:MPY327736 MZU327735:MZU327736 NJQ327735:NJQ327736 NTM327735:NTM327736 ODI327735:ODI327736 ONE327735:ONE327736 OXA327735:OXA327736 PGW327735:PGW327736 PQS327735:PQS327736 QAO327735:QAO327736 QKK327735:QKK327736 QUG327735:QUG327736 REC327735:REC327736 RNY327735:RNY327736 RXU327735:RXU327736 SHQ327735:SHQ327736 SRM327735:SRM327736 TBI327735:TBI327736 TLE327735:TLE327736 TVA327735:TVA327736 UEW327735:UEW327736 UOS327735:UOS327736 UYO327735:UYO327736 VIK327735:VIK327736 VSG327735:VSG327736 WCC327735:WCC327736 WLY327735:WLY327736 WVU327735:WVU327736 M393271:M393272 JI393271:JI393272 TE393271:TE393272 ADA393271:ADA393272 AMW393271:AMW393272 AWS393271:AWS393272 BGO393271:BGO393272 BQK393271:BQK393272 CAG393271:CAG393272 CKC393271:CKC393272 CTY393271:CTY393272 DDU393271:DDU393272 DNQ393271:DNQ393272 DXM393271:DXM393272 EHI393271:EHI393272 ERE393271:ERE393272 FBA393271:FBA393272 FKW393271:FKW393272 FUS393271:FUS393272 GEO393271:GEO393272 GOK393271:GOK393272 GYG393271:GYG393272 HIC393271:HIC393272 HRY393271:HRY393272 IBU393271:IBU393272 ILQ393271:ILQ393272 IVM393271:IVM393272 JFI393271:JFI393272 JPE393271:JPE393272 JZA393271:JZA393272 KIW393271:KIW393272 KSS393271:KSS393272 LCO393271:LCO393272 LMK393271:LMK393272 LWG393271:LWG393272 MGC393271:MGC393272 MPY393271:MPY393272 MZU393271:MZU393272 NJQ393271:NJQ393272 NTM393271:NTM393272 ODI393271:ODI393272 ONE393271:ONE393272 OXA393271:OXA393272 PGW393271:PGW393272 PQS393271:PQS393272 QAO393271:QAO393272 QKK393271:QKK393272 QUG393271:QUG393272 REC393271:REC393272 RNY393271:RNY393272 RXU393271:RXU393272 SHQ393271:SHQ393272 SRM393271:SRM393272 TBI393271:TBI393272 TLE393271:TLE393272 TVA393271:TVA393272 UEW393271:UEW393272 UOS393271:UOS393272 UYO393271:UYO393272 VIK393271:VIK393272 VSG393271:VSG393272 WCC393271:WCC393272 WLY393271:WLY393272 WVU393271:WVU393272 M458807:M458808 JI458807:JI458808 TE458807:TE458808 ADA458807:ADA458808 AMW458807:AMW458808 AWS458807:AWS458808 BGO458807:BGO458808 BQK458807:BQK458808 CAG458807:CAG458808 CKC458807:CKC458808 CTY458807:CTY458808 DDU458807:DDU458808 DNQ458807:DNQ458808 DXM458807:DXM458808 EHI458807:EHI458808 ERE458807:ERE458808 FBA458807:FBA458808 FKW458807:FKW458808 FUS458807:FUS458808 GEO458807:GEO458808 GOK458807:GOK458808 GYG458807:GYG458808 HIC458807:HIC458808 HRY458807:HRY458808 IBU458807:IBU458808 ILQ458807:ILQ458808 IVM458807:IVM458808 JFI458807:JFI458808 JPE458807:JPE458808 JZA458807:JZA458808 KIW458807:KIW458808 KSS458807:KSS458808 LCO458807:LCO458808 LMK458807:LMK458808 LWG458807:LWG458808 MGC458807:MGC458808 MPY458807:MPY458808 MZU458807:MZU458808 NJQ458807:NJQ458808 NTM458807:NTM458808 ODI458807:ODI458808 ONE458807:ONE458808 OXA458807:OXA458808 PGW458807:PGW458808 PQS458807:PQS458808 QAO458807:QAO458808 QKK458807:QKK458808 QUG458807:QUG458808 REC458807:REC458808 RNY458807:RNY458808 RXU458807:RXU458808 SHQ458807:SHQ458808 SRM458807:SRM458808 TBI458807:TBI458808 TLE458807:TLE458808 TVA458807:TVA458808 UEW458807:UEW458808 UOS458807:UOS458808 UYO458807:UYO458808 VIK458807:VIK458808 VSG458807:VSG458808 WCC458807:WCC458808 WLY458807:WLY458808 WVU458807:WVU458808 M524343:M524344 JI524343:JI524344 TE524343:TE524344 ADA524343:ADA524344 AMW524343:AMW524344 AWS524343:AWS524344 BGO524343:BGO524344 BQK524343:BQK524344 CAG524343:CAG524344 CKC524343:CKC524344 CTY524343:CTY524344 DDU524343:DDU524344 DNQ524343:DNQ524344 DXM524343:DXM524344 EHI524343:EHI524344 ERE524343:ERE524344 FBA524343:FBA524344 FKW524343:FKW524344 FUS524343:FUS524344 GEO524343:GEO524344 GOK524343:GOK524344 GYG524343:GYG524344 HIC524343:HIC524344 HRY524343:HRY524344 IBU524343:IBU524344 ILQ524343:ILQ524344 IVM524343:IVM524344 JFI524343:JFI524344 JPE524343:JPE524344 JZA524343:JZA524344 KIW524343:KIW524344 KSS524343:KSS524344 LCO524343:LCO524344 LMK524343:LMK524344 LWG524343:LWG524344 MGC524343:MGC524344 MPY524343:MPY524344 MZU524343:MZU524344 NJQ524343:NJQ524344 NTM524343:NTM524344 ODI524343:ODI524344 ONE524343:ONE524344 OXA524343:OXA524344 PGW524343:PGW524344 PQS524343:PQS524344 QAO524343:QAO524344 QKK524343:QKK524344 QUG524343:QUG524344 REC524343:REC524344 RNY524343:RNY524344 RXU524343:RXU524344 SHQ524343:SHQ524344 SRM524343:SRM524344 TBI524343:TBI524344 TLE524343:TLE524344 TVA524343:TVA524344 UEW524343:UEW524344 UOS524343:UOS524344 UYO524343:UYO524344 VIK524343:VIK524344 VSG524343:VSG524344 WCC524343:WCC524344 WLY524343:WLY524344 WVU524343:WVU524344 M589879:M589880 JI589879:JI589880 TE589879:TE589880 ADA589879:ADA589880 AMW589879:AMW589880 AWS589879:AWS589880 BGO589879:BGO589880 BQK589879:BQK589880 CAG589879:CAG589880 CKC589879:CKC589880 CTY589879:CTY589880 DDU589879:DDU589880 DNQ589879:DNQ589880 DXM589879:DXM589880 EHI589879:EHI589880 ERE589879:ERE589880 FBA589879:FBA589880 FKW589879:FKW589880 FUS589879:FUS589880 GEO589879:GEO589880 GOK589879:GOK589880 GYG589879:GYG589880 HIC589879:HIC589880 HRY589879:HRY589880 IBU589879:IBU589880 ILQ589879:ILQ589880 IVM589879:IVM589880 JFI589879:JFI589880 JPE589879:JPE589880 JZA589879:JZA589880 KIW589879:KIW589880 KSS589879:KSS589880 LCO589879:LCO589880 LMK589879:LMK589880 LWG589879:LWG589880 MGC589879:MGC589880 MPY589879:MPY589880 MZU589879:MZU589880 NJQ589879:NJQ589880 NTM589879:NTM589880 ODI589879:ODI589880 ONE589879:ONE589880 OXA589879:OXA589880 PGW589879:PGW589880 PQS589879:PQS589880 QAO589879:QAO589880 QKK589879:QKK589880 QUG589879:QUG589880 REC589879:REC589880 RNY589879:RNY589880 RXU589879:RXU589880 SHQ589879:SHQ589880 SRM589879:SRM589880 TBI589879:TBI589880 TLE589879:TLE589880 TVA589879:TVA589880 UEW589879:UEW589880 UOS589879:UOS589880 UYO589879:UYO589880 VIK589879:VIK589880 VSG589879:VSG589880 WCC589879:WCC589880 WLY589879:WLY589880 WVU589879:WVU589880 M655415:M655416 JI655415:JI655416 TE655415:TE655416 ADA655415:ADA655416 AMW655415:AMW655416 AWS655415:AWS655416 BGO655415:BGO655416 BQK655415:BQK655416 CAG655415:CAG655416 CKC655415:CKC655416 CTY655415:CTY655416 DDU655415:DDU655416 DNQ655415:DNQ655416 DXM655415:DXM655416 EHI655415:EHI655416 ERE655415:ERE655416 FBA655415:FBA655416 FKW655415:FKW655416 FUS655415:FUS655416 GEO655415:GEO655416 GOK655415:GOK655416 GYG655415:GYG655416 HIC655415:HIC655416 HRY655415:HRY655416 IBU655415:IBU655416 ILQ655415:ILQ655416 IVM655415:IVM655416 JFI655415:JFI655416 JPE655415:JPE655416 JZA655415:JZA655416 KIW655415:KIW655416 KSS655415:KSS655416 LCO655415:LCO655416 LMK655415:LMK655416 LWG655415:LWG655416 MGC655415:MGC655416 MPY655415:MPY655416 MZU655415:MZU655416 NJQ655415:NJQ655416 NTM655415:NTM655416 ODI655415:ODI655416 ONE655415:ONE655416 OXA655415:OXA655416 PGW655415:PGW655416 PQS655415:PQS655416 QAO655415:QAO655416 QKK655415:QKK655416 QUG655415:QUG655416 REC655415:REC655416 RNY655415:RNY655416 RXU655415:RXU655416 SHQ655415:SHQ655416 SRM655415:SRM655416 TBI655415:TBI655416 TLE655415:TLE655416 TVA655415:TVA655416 UEW655415:UEW655416 UOS655415:UOS655416 UYO655415:UYO655416 VIK655415:VIK655416 VSG655415:VSG655416 WCC655415:WCC655416 WLY655415:WLY655416 WVU655415:WVU655416 M720951:M720952 JI720951:JI720952 TE720951:TE720952 ADA720951:ADA720952 AMW720951:AMW720952 AWS720951:AWS720952 BGO720951:BGO720952 BQK720951:BQK720952 CAG720951:CAG720952 CKC720951:CKC720952 CTY720951:CTY720952 DDU720951:DDU720952 DNQ720951:DNQ720952 DXM720951:DXM720952 EHI720951:EHI720952 ERE720951:ERE720952 FBA720951:FBA720952 FKW720951:FKW720952 FUS720951:FUS720952 GEO720951:GEO720952 GOK720951:GOK720952 GYG720951:GYG720952 HIC720951:HIC720952 HRY720951:HRY720952 IBU720951:IBU720952 ILQ720951:ILQ720952 IVM720951:IVM720952 JFI720951:JFI720952 JPE720951:JPE720952 JZA720951:JZA720952 KIW720951:KIW720952 KSS720951:KSS720952 LCO720951:LCO720952 LMK720951:LMK720952 LWG720951:LWG720952 MGC720951:MGC720952 MPY720951:MPY720952 MZU720951:MZU720952 NJQ720951:NJQ720952 NTM720951:NTM720952 ODI720951:ODI720952 ONE720951:ONE720952 OXA720951:OXA720952 PGW720951:PGW720952 PQS720951:PQS720952 QAO720951:QAO720952 QKK720951:QKK720952 QUG720951:QUG720952 REC720951:REC720952 RNY720951:RNY720952 RXU720951:RXU720952 SHQ720951:SHQ720952 SRM720951:SRM720952 TBI720951:TBI720952 TLE720951:TLE720952 TVA720951:TVA720952 UEW720951:UEW720952 UOS720951:UOS720952 UYO720951:UYO720952 VIK720951:VIK720952 VSG720951:VSG720952 WCC720951:WCC720952 WLY720951:WLY720952 WVU720951:WVU720952 M786487:M786488 JI786487:JI786488 TE786487:TE786488 ADA786487:ADA786488 AMW786487:AMW786488 AWS786487:AWS786488 BGO786487:BGO786488 BQK786487:BQK786488 CAG786487:CAG786488 CKC786487:CKC786488 CTY786487:CTY786488 DDU786487:DDU786488 DNQ786487:DNQ786488 DXM786487:DXM786488 EHI786487:EHI786488 ERE786487:ERE786488 FBA786487:FBA786488 FKW786487:FKW786488 FUS786487:FUS786488 GEO786487:GEO786488 GOK786487:GOK786488 GYG786487:GYG786488 HIC786487:HIC786488 HRY786487:HRY786488 IBU786487:IBU786488 ILQ786487:ILQ786488 IVM786487:IVM786488 JFI786487:JFI786488 JPE786487:JPE786488 JZA786487:JZA786488 KIW786487:KIW786488 KSS786487:KSS786488 LCO786487:LCO786488 LMK786487:LMK786488 LWG786487:LWG786488 MGC786487:MGC786488 MPY786487:MPY786488 MZU786487:MZU786488 NJQ786487:NJQ786488 NTM786487:NTM786488 ODI786487:ODI786488 ONE786487:ONE786488 OXA786487:OXA786488 PGW786487:PGW786488 PQS786487:PQS786488 QAO786487:QAO786488 QKK786487:QKK786488 QUG786487:QUG786488 REC786487:REC786488 RNY786487:RNY786488 RXU786487:RXU786488 SHQ786487:SHQ786488 SRM786487:SRM786488 TBI786487:TBI786488 TLE786487:TLE786488 TVA786487:TVA786488 UEW786487:UEW786488 UOS786487:UOS786488 UYO786487:UYO786488 VIK786487:VIK786488 VSG786487:VSG786488 WCC786487:WCC786488 WLY786487:WLY786488 WVU786487:WVU786488 M852023:M852024 JI852023:JI852024 TE852023:TE852024 ADA852023:ADA852024 AMW852023:AMW852024 AWS852023:AWS852024 BGO852023:BGO852024 BQK852023:BQK852024 CAG852023:CAG852024 CKC852023:CKC852024 CTY852023:CTY852024 DDU852023:DDU852024 DNQ852023:DNQ852024 DXM852023:DXM852024 EHI852023:EHI852024 ERE852023:ERE852024 FBA852023:FBA852024 FKW852023:FKW852024 FUS852023:FUS852024 GEO852023:GEO852024 GOK852023:GOK852024 GYG852023:GYG852024 HIC852023:HIC852024 HRY852023:HRY852024 IBU852023:IBU852024 ILQ852023:ILQ852024 IVM852023:IVM852024 JFI852023:JFI852024 JPE852023:JPE852024 JZA852023:JZA852024 KIW852023:KIW852024 KSS852023:KSS852024 LCO852023:LCO852024 LMK852023:LMK852024 LWG852023:LWG852024 MGC852023:MGC852024 MPY852023:MPY852024 MZU852023:MZU852024 NJQ852023:NJQ852024 NTM852023:NTM852024 ODI852023:ODI852024 ONE852023:ONE852024 OXA852023:OXA852024 PGW852023:PGW852024 PQS852023:PQS852024 QAO852023:QAO852024 QKK852023:QKK852024 QUG852023:QUG852024 REC852023:REC852024 RNY852023:RNY852024 RXU852023:RXU852024 SHQ852023:SHQ852024 SRM852023:SRM852024 TBI852023:TBI852024 TLE852023:TLE852024 TVA852023:TVA852024 UEW852023:UEW852024 UOS852023:UOS852024 UYO852023:UYO852024 VIK852023:VIK852024 VSG852023:VSG852024 WCC852023:WCC852024 WLY852023:WLY852024 WVU852023:WVU852024 M917559:M917560 JI917559:JI917560 TE917559:TE917560 ADA917559:ADA917560 AMW917559:AMW917560 AWS917559:AWS917560 BGO917559:BGO917560 BQK917559:BQK917560 CAG917559:CAG917560 CKC917559:CKC917560 CTY917559:CTY917560 DDU917559:DDU917560 DNQ917559:DNQ917560 DXM917559:DXM917560 EHI917559:EHI917560 ERE917559:ERE917560 FBA917559:FBA917560 FKW917559:FKW917560 FUS917559:FUS917560 GEO917559:GEO917560 GOK917559:GOK917560 GYG917559:GYG917560 HIC917559:HIC917560 HRY917559:HRY917560 IBU917559:IBU917560 ILQ917559:ILQ917560 IVM917559:IVM917560 JFI917559:JFI917560 JPE917559:JPE917560 JZA917559:JZA917560 KIW917559:KIW917560 KSS917559:KSS917560 LCO917559:LCO917560 LMK917559:LMK917560 LWG917559:LWG917560 MGC917559:MGC917560 MPY917559:MPY917560 MZU917559:MZU917560 NJQ917559:NJQ917560 NTM917559:NTM917560 ODI917559:ODI917560 ONE917559:ONE917560 OXA917559:OXA917560 PGW917559:PGW917560 PQS917559:PQS917560 QAO917559:QAO917560 QKK917559:QKK917560 QUG917559:QUG917560 REC917559:REC917560 RNY917559:RNY917560 RXU917559:RXU917560 SHQ917559:SHQ917560 SRM917559:SRM917560 TBI917559:TBI917560 TLE917559:TLE917560 TVA917559:TVA917560 UEW917559:UEW917560 UOS917559:UOS917560 UYO917559:UYO917560 VIK917559:VIK917560 VSG917559:VSG917560 WCC917559:WCC917560 WLY917559:WLY917560 WVU917559:WVU917560 M983095:M983096 JI983095:JI983096 TE983095:TE983096 ADA983095:ADA983096 AMW983095:AMW983096 AWS983095:AWS983096 BGO983095:BGO983096 BQK983095:BQK983096 CAG983095:CAG983096 CKC983095:CKC983096 CTY983095:CTY983096 DDU983095:DDU983096 DNQ983095:DNQ983096 DXM983095:DXM983096 EHI983095:EHI983096 ERE983095:ERE983096 FBA983095:FBA983096 FKW983095:FKW983096 FUS983095:FUS983096 GEO983095:GEO983096 GOK983095:GOK983096 GYG983095:GYG983096 HIC983095:HIC983096 HRY983095:HRY983096 IBU983095:IBU983096 ILQ983095:ILQ983096 IVM983095:IVM983096 JFI983095:JFI983096 JPE983095:JPE983096 JZA983095:JZA983096 KIW983095:KIW983096 KSS983095:KSS983096 LCO983095:LCO983096 LMK983095:LMK983096 LWG983095:LWG983096 MGC983095:MGC983096 MPY983095:MPY983096 MZU983095:MZU983096 NJQ983095:NJQ983096 NTM983095:NTM983096 ODI983095:ODI983096 ONE983095:ONE983096 OXA983095:OXA983096 PGW983095:PGW983096 PQS983095:PQS983096 QAO983095:QAO983096 QKK983095:QKK983096 QUG983095:QUG983096 REC983095:REC983096 RNY983095:RNY983096 RXU983095:RXU983096 SHQ983095:SHQ983096 SRM983095:SRM983096 TBI983095:TBI983096 TLE983095:TLE983096 TVA983095:TVA983096 UEW983095:UEW983096 UOS983095:UOS983096 UYO983095:UYO983096 VIK983095:VIK983096 VSG983095:VSG983096 WCC983095:WCC983096 WLY983095:WLY983096 WVU983095:WVU983096 WCG983108:WCG983109 JM55:JM56 TI55:TI56 ADE55:ADE56 ANA55:ANA56 AWW55:AWW56 BGS55:BGS56 BQO55:BQO56 CAK55:CAK56 CKG55:CKG56 CUC55:CUC56 DDY55:DDY56 DNU55:DNU56 DXQ55:DXQ56 EHM55:EHM56 ERI55:ERI56 FBE55:FBE56 FLA55:FLA56 FUW55:FUW56 GES55:GES56 GOO55:GOO56 GYK55:GYK56 HIG55:HIG56 HSC55:HSC56 IBY55:IBY56 ILU55:ILU56 IVQ55:IVQ56 JFM55:JFM56 JPI55:JPI56 JZE55:JZE56 KJA55:KJA56 KSW55:KSW56 LCS55:LCS56 LMO55:LMO56 LWK55:LWK56 MGG55:MGG56 MQC55:MQC56 MZY55:MZY56 NJU55:NJU56 NTQ55:NTQ56 ODM55:ODM56 ONI55:ONI56 OXE55:OXE56 PHA55:PHA56 PQW55:PQW56 QAS55:QAS56 QKO55:QKO56 QUK55:QUK56 REG55:REG56 ROC55:ROC56 RXY55:RXY56 SHU55:SHU56 SRQ55:SRQ56 TBM55:TBM56 TLI55:TLI56 TVE55:TVE56 UFA55:UFA56 UOW55:UOW56 UYS55:UYS56 VIO55:VIO56 VSK55:VSK56 WCG55:WCG56 WMC55:WMC56 WVY55:WVY56 Q65591:Q65592 JM65591:JM65592 TI65591:TI65592 ADE65591:ADE65592 ANA65591:ANA65592 AWW65591:AWW65592 BGS65591:BGS65592 BQO65591:BQO65592 CAK65591:CAK65592 CKG65591:CKG65592 CUC65591:CUC65592 DDY65591:DDY65592 DNU65591:DNU65592 DXQ65591:DXQ65592 EHM65591:EHM65592 ERI65591:ERI65592 FBE65591:FBE65592 FLA65591:FLA65592 FUW65591:FUW65592 GES65591:GES65592 GOO65591:GOO65592 GYK65591:GYK65592 HIG65591:HIG65592 HSC65591:HSC65592 IBY65591:IBY65592 ILU65591:ILU65592 IVQ65591:IVQ65592 JFM65591:JFM65592 JPI65591:JPI65592 JZE65591:JZE65592 KJA65591:KJA65592 KSW65591:KSW65592 LCS65591:LCS65592 LMO65591:LMO65592 LWK65591:LWK65592 MGG65591:MGG65592 MQC65591:MQC65592 MZY65591:MZY65592 NJU65591:NJU65592 NTQ65591:NTQ65592 ODM65591:ODM65592 ONI65591:ONI65592 OXE65591:OXE65592 PHA65591:PHA65592 PQW65591:PQW65592 QAS65591:QAS65592 QKO65591:QKO65592 QUK65591:QUK65592 REG65591:REG65592 ROC65591:ROC65592 RXY65591:RXY65592 SHU65591:SHU65592 SRQ65591:SRQ65592 TBM65591:TBM65592 TLI65591:TLI65592 TVE65591:TVE65592 UFA65591:UFA65592 UOW65591:UOW65592 UYS65591:UYS65592 VIO65591:VIO65592 VSK65591:VSK65592 WCG65591:WCG65592 WMC65591:WMC65592 WVY65591:WVY65592 Q131127:Q131128 JM131127:JM131128 TI131127:TI131128 ADE131127:ADE131128 ANA131127:ANA131128 AWW131127:AWW131128 BGS131127:BGS131128 BQO131127:BQO131128 CAK131127:CAK131128 CKG131127:CKG131128 CUC131127:CUC131128 DDY131127:DDY131128 DNU131127:DNU131128 DXQ131127:DXQ131128 EHM131127:EHM131128 ERI131127:ERI131128 FBE131127:FBE131128 FLA131127:FLA131128 FUW131127:FUW131128 GES131127:GES131128 GOO131127:GOO131128 GYK131127:GYK131128 HIG131127:HIG131128 HSC131127:HSC131128 IBY131127:IBY131128 ILU131127:ILU131128 IVQ131127:IVQ131128 JFM131127:JFM131128 JPI131127:JPI131128 JZE131127:JZE131128 KJA131127:KJA131128 KSW131127:KSW131128 LCS131127:LCS131128 LMO131127:LMO131128 LWK131127:LWK131128 MGG131127:MGG131128 MQC131127:MQC131128 MZY131127:MZY131128 NJU131127:NJU131128 NTQ131127:NTQ131128 ODM131127:ODM131128 ONI131127:ONI131128 OXE131127:OXE131128 PHA131127:PHA131128 PQW131127:PQW131128 QAS131127:QAS131128 QKO131127:QKO131128 QUK131127:QUK131128 REG131127:REG131128 ROC131127:ROC131128 RXY131127:RXY131128 SHU131127:SHU131128 SRQ131127:SRQ131128 TBM131127:TBM131128 TLI131127:TLI131128 TVE131127:TVE131128 UFA131127:UFA131128 UOW131127:UOW131128 UYS131127:UYS131128 VIO131127:VIO131128 VSK131127:VSK131128 WCG131127:WCG131128 WMC131127:WMC131128 WVY131127:WVY131128 Q196663:Q196664 JM196663:JM196664 TI196663:TI196664 ADE196663:ADE196664 ANA196663:ANA196664 AWW196663:AWW196664 BGS196663:BGS196664 BQO196663:BQO196664 CAK196663:CAK196664 CKG196663:CKG196664 CUC196663:CUC196664 DDY196663:DDY196664 DNU196663:DNU196664 DXQ196663:DXQ196664 EHM196663:EHM196664 ERI196663:ERI196664 FBE196663:FBE196664 FLA196663:FLA196664 FUW196663:FUW196664 GES196663:GES196664 GOO196663:GOO196664 GYK196663:GYK196664 HIG196663:HIG196664 HSC196663:HSC196664 IBY196663:IBY196664 ILU196663:ILU196664 IVQ196663:IVQ196664 JFM196663:JFM196664 JPI196663:JPI196664 JZE196663:JZE196664 KJA196663:KJA196664 KSW196663:KSW196664 LCS196663:LCS196664 LMO196663:LMO196664 LWK196663:LWK196664 MGG196663:MGG196664 MQC196663:MQC196664 MZY196663:MZY196664 NJU196663:NJU196664 NTQ196663:NTQ196664 ODM196663:ODM196664 ONI196663:ONI196664 OXE196663:OXE196664 PHA196663:PHA196664 PQW196663:PQW196664 QAS196663:QAS196664 QKO196663:QKO196664 QUK196663:QUK196664 REG196663:REG196664 ROC196663:ROC196664 RXY196663:RXY196664 SHU196663:SHU196664 SRQ196663:SRQ196664 TBM196663:TBM196664 TLI196663:TLI196664 TVE196663:TVE196664 UFA196663:UFA196664 UOW196663:UOW196664 UYS196663:UYS196664 VIO196663:VIO196664 VSK196663:VSK196664 WCG196663:WCG196664 WMC196663:WMC196664 WVY196663:WVY196664 Q262199:Q262200 JM262199:JM262200 TI262199:TI262200 ADE262199:ADE262200 ANA262199:ANA262200 AWW262199:AWW262200 BGS262199:BGS262200 BQO262199:BQO262200 CAK262199:CAK262200 CKG262199:CKG262200 CUC262199:CUC262200 DDY262199:DDY262200 DNU262199:DNU262200 DXQ262199:DXQ262200 EHM262199:EHM262200 ERI262199:ERI262200 FBE262199:FBE262200 FLA262199:FLA262200 FUW262199:FUW262200 GES262199:GES262200 GOO262199:GOO262200 GYK262199:GYK262200 HIG262199:HIG262200 HSC262199:HSC262200 IBY262199:IBY262200 ILU262199:ILU262200 IVQ262199:IVQ262200 JFM262199:JFM262200 JPI262199:JPI262200 JZE262199:JZE262200 KJA262199:KJA262200 KSW262199:KSW262200 LCS262199:LCS262200 LMO262199:LMO262200 LWK262199:LWK262200 MGG262199:MGG262200 MQC262199:MQC262200 MZY262199:MZY262200 NJU262199:NJU262200 NTQ262199:NTQ262200 ODM262199:ODM262200 ONI262199:ONI262200 OXE262199:OXE262200 PHA262199:PHA262200 PQW262199:PQW262200 QAS262199:QAS262200 QKO262199:QKO262200 QUK262199:QUK262200 REG262199:REG262200 ROC262199:ROC262200 RXY262199:RXY262200 SHU262199:SHU262200 SRQ262199:SRQ262200 TBM262199:TBM262200 TLI262199:TLI262200 TVE262199:TVE262200 UFA262199:UFA262200 UOW262199:UOW262200 UYS262199:UYS262200 VIO262199:VIO262200 VSK262199:VSK262200 WCG262199:WCG262200 WMC262199:WMC262200 WVY262199:WVY262200 Q327735:Q327736 JM327735:JM327736 TI327735:TI327736 ADE327735:ADE327736 ANA327735:ANA327736 AWW327735:AWW327736 BGS327735:BGS327736 BQO327735:BQO327736 CAK327735:CAK327736 CKG327735:CKG327736 CUC327735:CUC327736 DDY327735:DDY327736 DNU327735:DNU327736 DXQ327735:DXQ327736 EHM327735:EHM327736 ERI327735:ERI327736 FBE327735:FBE327736 FLA327735:FLA327736 FUW327735:FUW327736 GES327735:GES327736 GOO327735:GOO327736 GYK327735:GYK327736 HIG327735:HIG327736 HSC327735:HSC327736 IBY327735:IBY327736 ILU327735:ILU327736 IVQ327735:IVQ327736 JFM327735:JFM327736 JPI327735:JPI327736 JZE327735:JZE327736 KJA327735:KJA327736 KSW327735:KSW327736 LCS327735:LCS327736 LMO327735:LMO327736 LWK327735:LWK327736 MGG327735:MGG327736 MQC327735:MQC327736 MZY327735:MZY327736 NJU327735:NJU327736 NTQ327735:NTQ327736 ODM327735:ODM327736 ONI327735:ONI327736 OXE327735:OXE327736 PHA327735:PHA327736 PQW327735:PQW327736 QAS327735:QAS327736 QKO327735:QKO327736 QUK327735:QUK327736 REG327735:REG327736 ROC327735:ROC327736 RXY327735:RXY327736 SHU327735:SHU327736 SRQ327735:SRQ327736 TBM327735:TBM327736 TLI327735:TLI327736 TVE327735:TVE327736 UFA327735:UFA327736 UOW327735:UOW327736 UYS327735:UYS327736 VIO327735:VIO327736 VSK327735:VSK327736 WCG327735:WCG327736 WMC327735:WMC327736 WVY327735:WVY327736 Q393271:Q393272 JM393271:JM393272 TI393271:TI393272 ADE393271:ADE393272 ANA393271:ANA393272 AWW393271:AWW393272 BGS393271:BGS393272 BQO393271:BQO393272 CAK393271:CAK393272 CKG393271:CKG393272 CUC393271:CUC393272 DDY393271:DDY393272 DNU393271:DNU393272 DXQ393271:DXQ393272 EHM393271:EHM393272 ERI393271:ERI393272 FBE393271:FBE393272 FLA393271:FLA393272 FUW393271:FUW393272 GES393271:GES393272 GOO393271:GOO393272 GYK393271:GYK393272 HIG393271:HIG393272 HSC393271:HSC393272 IBY393271:IBY393272 ILU393271:ILU393272 IVQ393271:IVQ393272 JFM393271:JFM393272 JPI393271:JPI393272 JZE393271:JZE393272 KJA393271:KJA393272 KSW393271:KSW393272 LCS393271:LCS393272 LMO393271:LMO393272 LWK393271:LWK393272 MGG393271:MGG393272 MQC393271:MQC393272 MZY393271:MZY393272 NJU393271:NJU393272 NTQ393271:NTQ393272 ODM393271:ODM393272 ONI393271:ONI393272 OXE393271:OXE393272 PHA393271:PHA393272 PQW393271:PQW393272 QAS393271:QAS393272 QKO393271:QKO393272 QUK393271:QUK393272 REG393271:REG393272 ROC393271:ROC393272 RXY393271:RXY393272 SHU393271:SHU393272 SRQ393271:SRQ393272 TBM393271:TBM393272 TLI393271:TLI393272 TVE393271:TVE393272 UFA393271:UFA393272 UOW393271:UOW393272 UYS393271:UYS393272 VIO393271:VIO393272 VSK393271:VSK393272 WCG393271:WCG393272 WMC393271:WMC393272 WVY393271:WVY393272 Q458807:Q458808 JM458807:JM458808 TI458807:TI458808 ADE458807:ADE458808 ANA458807:ANA458808 AWW458807:AWW458808 BGS458807:BGS458808 BQO458807:BQO458808 CAK458807:CAK458808 CKG458807:CKG458808 CUC458807:CUC458808 DDY458807:DDY458808 DNU458807:DNU458808 DXQ458807:DXQ458808 EHM458807:EHM458808 ERI458807:ERI458808 FBE458807:FBE458808 FLA458807:FLA458808 FUW458807:FUW458808 GES458807:GES458808 GOO458807:GOO458808 GYK458807:GYK458808 HIG458807:HIG458808 HSC458807:HSC458808 IBY458807:IBY458808 ILU458807:ILU458808 IVQ458807:IVQ458808 JFM458807:JFM458808 JPI458807:JPI458808 JZE458807:JZE458808 KJA458807:KJA458808 KSW458807:KSW458808 LCS458807:LCS458808 LMO458807:LMO458808 LWK458807:LWK458808 MGG458807:MGG458808 MQC458807:MQC458808 MZY458807:MZY458808 NJU458807:NJU458808 NTQ458807:NTQ458808 ODM458807:ODM458808 ONI458807:ONI458808 OXE458807:OXE458808 PHA458807:PHA458808 PQW458807:PQW458808 QAS458807:QAS458808 QKO458807:QKO458808 QUK458807:QUK458808 REG458807:REG458808 ROC458807:ROC458808 RXY458807:RXY458808 SHU458807:SHU458808 SRQ458807:SRQ458808 TBM458807:TBM458808 TLI458807:TLI458808 TVE458807:TVE458808 UFA458807:UFA458808 UOW458807:UOW458808 UYS458807:UYS458808 VIO458807:VIO458808 VSK458807:VSK458808 WCG458807:WCG458808 WMC458807:WMC458808 WVY458807:WVY458808 Q524343:Q524344 JM524343:JM524344 TI524343:TI524344 ADE524343:ADE524344 ANA524343:ANA524344 AWW524343:AWW524344 BGS524343:BGS524344 BQO524343:BQO524344 CAK524343:CAK524344 CKG524343:CKG524344 CUC524343:CUC524344 DDY524343:DDY524344 DNU524343:DNU524344 DXQ524343:DXQ524344 EHM524343:EHM524344 ERI524343:ERI524344 FBE524343:FBE524344 FLA524343:FLA524344 FUW524343:FUW524344 GES524343:GES524344 GOO524343:GOO524344 GYK524343:GYK524344 HIG524343:HIG524344 HSC524343:HSC524344 IBY524343:IBY524344 ILU524343:ILU524344 IVQ524343:IVQ524344 JFM524343:JFM524344 JPI524343:JPI524344 JZE524343:JZE524344 KJA524343:KJA524344 KSW524343:KSW524344 LCS524343:LCS524344 LMO524343:LMO524344 LWK524343:LWK524344 MGG524343:MGG524344 MQC524343:MQC524344 MZY524343:MZY524344 NJU524343:NJU524344 NTQ524343:NTQ524344 ODM524343:ODM524344 ONI524343:ONI524344 OXE524343:OXE524344 PHA524343:PHA524344 PQW524343:PQW524344 QAS524343:QAS524344 QKO524343:QKO524344 QUK524343:QUK524344 REG524343:REG524344 ROC524343:ROC524344 RXY524343:RXY524344 SHU524343:SHU524344 SRQ524343:SRQ524344 TBM524343:TBM524344 TLI524343:TLI524344 TVE524343:TVE524344 UFA524343:UFA524344 UOW524343:UOW524344 UYS524343:UYS524344 VIO524343:VIO524344 VSK524343:VSK524344 WCG524343:WCG524344 WMC524343:WMC524344 WVY524343:WVY524344 Q589879:Q589880 JM589879:JM589880 TI589879:TI589880 ADE589879:ADE589880 ANA589879:ANA589880 AWW589879:AWW589880 BGS589879:BGS589880 BQO589879:BQO589880 CAK589879:CAK589880 CKG589879:CKG589880 CUC589879:CUC589880 DDY589879:DDY589880 DNU589879:DNU589880 DXQ589879:DXQ589880 EHM589879:EHM589880 ERI589879:ERI589880 FBE589879:FBE589880 FLA589879:FLA589880 FUW589879:FUW589880 GES589879:GES589880 GOO589879:GOO589880 GYK589879:GYK589880 HIG589879:HIG589880 HSC589879:HSC589880 IBY589879:IBY589880 ILU589879:ILU589880 IVQ589879:IVQ589880 JFM589879:JFM589880 JPI589879:JPI589880 JZE589879:JZE589880 KJA589879:KJA589880 KSW589879:KSW589880 LCS589879:LCS589880 LMO589879:LMO589880 LWK589879:LWK589880 MGG589879:MGG589880 MQC589879:MQC589880 MZY589879:MZY589880 NJU589879:NJU589880 NTQ589879:NTQ589880 ODM589879:ODM589880 ONI589879:ONI589880 OXE589879:OXE589880 PHA589879:PHA589880 PQW589879:PQW589880 QAS589879:QAS589880 QKO589879:QKO589880 QUK589879:QUK589880 REG589879:REG589880 ROC589879:ROC589880 RXY589879:RXY589880 SHU589879:SHU589880 SRQ589879:SRQ589880 TBM589879:TBM589880 TLI589879:TLI589880 TVE589879:TVE589880 UFA589879:UFA589880 UOW589879:UOW589880 UYS589879:UYS589880 VIO589879:VIO589880 VSK589879:VSK589880 WCG589879:WCG589880 WMC589879:WMC589880 WVY589879:WVY589880 Q655415:Q655416 JM655415:JM655416 TI655415:TI655416 ADE655415:ADE655416 ANA655415:ANA655416 AWW655415:AWW655416 BGS655415:BGS655416 BQO655415:BQO655416 CAK655415:CAK655416 CKG655415:CKG655416 CUC655415:CUC655416 DDY655415:DDY655416 DNU655415:DNU655416 DXQ655415:DXQ655416 EHM655415:EHM655416 ERI655415:ERI655416 FBE655415:FBE655416 FLA655415:FLA655416 FUW655415:FUW655416 GES655415:GES655416 GOO655415:GOO655416 GYK655415:GYK655416 HIG655415:HIG655416 HSC655415:HSC655416 IBY655415:IBY655416 ILU655415:ILU655416 IVQ655415:IVQ655416 JFM655415:JFM655416 JPI655415:JPI655416 JZE655415:JZE655416 KJA655415:KJA655416 KSW655415:KSW655416 LCS655415:LCS655416 LMO655415:LMO655416 LWK655415:LWK655416 MGG655415:MGG655416 MQC655415:MQC655416 MZY655415:MZY655416 NJU655415:NJU655416 NTQ655415:NTQ655416 ODM655415:ODM655416 ONI655415:ONI655416 OXE655415:OXE655416 PHA655415:PHA655416 PQW655415:PQW655416 QAS655415:QAS655416 QKO655415:QKO655416 QUK655415:QUK655416 REG655415:REG655416 ROC655415:ROC655416 RXY655415:RXY655416 SHU655415:SHU655416 SRQ655415:SRQ655416 TBM655415:TBM655416 TLI655415:TLI655416 TVE655415:TVE655416 UFA655415:UFA655416 UOW655415:UOW655416 UYS655415:UYS655416 VIO655415:VIO655416 VSK655415:VSK655416 WCG655415:WCG655416 WMC655415:WMC655416 WVY655415:WVY655416 Q720951:Q720952 JM720951:JM720952 TI720951:TI720952 ADE720951:ADE720952 ANA720951:ANA720952 AWW720951:AWW720952 BGS720951:BGS720952 BQO720951:BQO720952 CAK720951:CAK720952 CKG720951:CKG720952 CUC720951:CUC720952 DDY720951:DDY720952 DNU720951:DNU720952 DXQ720951:DXQ720952 EHM720951:EHM720952 ERI720951:ERI720952 FBE720951:FBE720952 FLA720951:FLA720952 FUW720951:FUW720952 GES720951:GES720952 GOO720951:GOO720952 GYK720951:GYK720952 HIG720951:HIG720952 HSC720951:HSC720952 IBY720951:IBY720952 ILU720951:ILU720952 IVQ720951:IVQ720952 JFM720951:JFM720952 JPI720951:JPI720952 JZE720951:JZE720952 KJA720951:KJA720952 KSW720951:KSW720952 LCS720951:LCS720952 LMO720951:LMO720952 LWK720951:LWK720952 MGG720951:MGG720952 MQC720951:MQC720952 MZY720951:MZY720952 NJU720951:NJU720952 NTQ720951:NTQ720952 ODM720951:ODM720952 ONI720951:ONI720952 OXE720951:OXE720952 PHA720951:PHA720952 PQW720951:PQW720952 QAS720951:QAS720952 QKO720951:QKO720952 QUK720951:QUK720952 REG720951:REG720952 ROC720951:ROC720952 RXY720951:RXY720952 SHU720951:SHU720952 SRQ720951:SRQ720952 TBM720951:TBM720952 TLI720951:TLI720952 TVE720951:TVE720952 UFA720951:UFA720952 UOW720951:UOW720952 UYS720951:UYS720952 VIO720951:VIO720952 VSK720951:VSK720952 WCG720951:WCG720952 WMC720951:WMC720952 WVY720951:WVY720952 Q786487:Q786488 JM786487:JM786488 TI786487:TI786488 ADE786487:ADE786488 ANA786487:ANA786488 AWW786487:AWW786488 BGS786487:BGS786488 BQO786487:BQO786488 CAK786487:CAK786488 CKG786487:CKG786488 CUC786487:CUC786488 DDY786487:DDY786488 DNU786487:DNU786488 DXQ786487:DXQ786488 EHM786487:EHM786488 ERI786487:ERI786488 FBE786487:FBE786488 FLA786487:FLA786488 FUW786487:FUW786488 GES786487:GES786488 GOO786487:GOO786488 GYK786487:GYK786488 HIG786487:HIG786488 HSC786487:HSC786488 IBY786487:IBY786488 ILU786487:ILU786488 IVQ786487:IVQ786488 JFM786487:JFM786488 JPI786487:JPI786488 JZE786487:JZE786488 KJA786487:KJA786488 KSW786487:KSW786488 LCS786487:LCS786488 LMO786487:LMO786488 LWK786487:LWK786488 MGG786487:MGG786488 MQC786487:MQC786488 MZY786487:MZY786488 NJU786487:NJU786488 NTQ786487:NTQ786488 ODM786487:ODM786488 ONI786487:ONI786488 OXE786487:OXE786488 PHA786487:PHA786488 PQW786487:PQW786488 QAS786487:QAS786488 QKO786487:QKO786488 QUK786487:QUK786488 REG786487:REG786488 ROC786487:ROC786488 RXY786487:RXY786488 SHU786487:SHU786488 SRQ786487:SRQ786488 TBM786487:TBM786488 TLI786487:TLI786488 TVE786487:TVE786488 UFA786487:UFA786488 UOW786487:UOW786488 UYS786487:UYS786488 VIO786487:VIO786488 VSK786487:VSK786488 WCG786487:WCG786488 WMC786487:WMC786488 WVY786487:WVY786488 Q852023:Q852024 JM852023:JM852024 TI852023:TI852024 ADE852023:ADE852024 ANA852023:ANA852024 AWW852023:AWW852024 BGS852023:BGS852024 BQO852023:BQO852024 CAK852023:CAK852024 CKG852023:CKG852024 CUC852023:CUC852024 DDY852023:DDY852024 DNU852023:DNU852024 DXQ852023:DXQ852024 EHM852023:EHM852024 ERI852023:ERI852024 FBE852023:FBE852024 FLA852023:FLA852024 FUW852023:FUW852024 GES852023:GES852024 GOO852023:GOO852024 GYK852023:GYK852024 HIG852023:HIG852024 HSC852023:HSC852024 IBY852023:IBY852024 ILU852023:ILU852024 IVQ852023:IVQ852024 JFM852023:JFM852024 JPI852023:JPI852024 JZE852023:JZE852024 KJA852023:KJA852024 KSW852023:KSW852024 LCS852023:LCS852024 LMO852023:LMO852024 LWK852023:LWK852024 MGG852023:MGG852024 MQC852023:MQC852024 MZY852023:MZY852024 NJU852023:NJU852024 NTQ852023:NTQ852024 ODM852023:ODM852024 ONI852023:ONI852024 OXE852023:OXE852024 PHA852023:PHA852024 PQW852023:PQW852024 QAS852023:QAS852024 QKO852023:QKO852024 QUK852023:QUK852024 REG852023:REG852024 ROC852023:ROC852024 RXY852023:RXY852024 SHU852023:SHU852024 SRQ852023:SRQ852024 TBM852023:TBM852024 TLI852023:TLI852024 TVE852023:TVE852024 UFA852023:UFA852024 UOW852023:UOW852024 UYS852023:UYS852024 VIO852023:VIO852024 VSK852023:VSK852024 WCG852023:WCG852024 WMC852023:WMC852024 WVY852023:WVY852024 Q917559:Q917560 JM917559:JM917560 TI917559:TI917560 ADE917559:ADE917560 ANA917559:ANA917560 AWW917559:AWW917560 BGS917559:BGS917560 BQO917559:BQO917560 CAK917559:CAK917560 CKG917559:CKG917560 CUC917559:CUC917560 DDY917559:DDY917560 DNU917559:DNU917560 DXQ917559:DXQ917560 EHM917559:EHM917560 ERI917559:ERI917560 FBE917559:FBE917560 FLA917559:FLA917560 FUW917559:FUW917560 GES917559:GES917560 GOO917559:GOO917560 GYK917559:GYK917560 HIG917559:HIG917560 HSC917559:HSC917560 IBY917559:IBY917560 ILU917559:ILU917560 IVQ917559:IVQ917560 JFM917559:JFM917560 JPI917559:JPI917560 JZE917559:JZE917560 KJA917559:KJA917560 KSW917559:KSW917560 LCS917559:LCS917560 LMO917559:LMO917560 LWK917559:LWK917560 MGG917559:MGG917560 MQC917559:MQC917560 MZY917559:MZY917560 NJU917559:NJU917560 NTQ917559:NTQ917560 ODM917559:ODM917560 ONI917559:ONI917560 OXE917559:OXE917560 PHA917559:PHA917560 PQW917559:PQW917560 QAS917559:QAS917560 QKO917559:QKO917560 QUK917559:QUK917560 REG917559:REG917560 ROC917559:ROC917560 RXY917559:RXY917560 SHU917559:SHU917560 SRQ917559:SRQ917560 TBM917559:TBM917560 TLI917559:TLI917560 TVE917559:TVE917560 UFA917559:UFA917560 UOW917559:UOW917560 UYS917559:UYS917560 VIO917559:VIO917560 VSK917559:VSK917560 WCG917559:WCG917560 WMC917559:WMC917560 WVY917559:WVY917560 Q983095:Q983096 JM983095:JM983096 TI983095:TI983096 ADE983095:ADE983096 ANA983095:ANA983096 AWW983095:AWW983096 BGS983095:BGS983096 BQO983095:BQO983096 CAK983095:CAK983096 CKG983095:CKG983096 CUC983095:CUC983096 DDY983095:DDY983096 DNU983095:DNU983096 DXQ983095:DXQ983096 EHM983095:EHM983096 ERI983095:ERI983096 FBE983095:FBE983096 FLA983095:FLA983096 FUW983095:FUW983096 GES983095:GES983096 GOO983095:GOO983096 GYK983095:GYK983096 HIG983095:HIG983096 HSC983095:HSC983096 IBY983095:IBY983096 ILU983095:ILU983096 IVQ983095:IVQ983096 JFM983095:JFM983096 JPI983095:JPI983096 JZE983095:JZE983096 KJA983095:KJA983096 KSW983095:KSW983096 LCS983095:LCS983096 LMO983095:LMO983096 LWK983095:LWK983096 MGG983095:MGG983096 MQC983095:MQC983096 MZY983095:MZY983096 NJU983095:NJU983096 NTQ983095:NTQ983096 ODM983095:ODM983096 ONI983095:ONI983096 OXE983095:OXE983096 PHA983095:PHA983096 PQW983095:PQW983096 QAS983095:QAS983096 QKO983095:QKO983096 QUK983095:QUK983096 REG983095:REG983096 ROC983095:ROC983096 RXY983095:RXY983096 SHU983095:SHU983096 SRQ983095:SRQ983096 TBM983095:TBM983096 TLI983095:TLI983096 TVE983095:TVE983096 UFA983095:UFA983096 UOW983095:UOW983096 UYS983095:UYS983096 VIO983095:VIO983096 VSK983095:VSK983096 WCG983095:WCG983096 WMC983095:WMC983096 WVY983095:WVY983096 UYS983108:UYS983109 JI68:JI69 TE68:TE69 ADA68:ADA69 AMW68:AMW69 AWS68:AWS69 BGO68:BGO69 BQK68:BQK69 CAG68:CAG69 CKC68:CKC69 CTY68:CTY69 DDU68:DDU69 DNQ68:DNQ69 DXM68:DXM69 EHI68:EHI69 ERE68:ERE69 FBA68:FBA69 FKW68:FKW69 FUS68:FUS69 GEO68:GEO69 GOK68:GOK69 GYG68:GYG69 HIC68:HIC69 HRY68:HRY69 IBU68:IBU69 ILQ68:ILQ69 IVM68:IVM69 JFI68:JFI69 JPE68:JPE69 JZA68:JZA69 KIW68:KIW69 KSS68:KSS69 LCO68:LCO69 LMK68:LMK69 LWG68:LWG69 MGC68:MGC69 MPY68:MPY69 MZU68:MZU69 NJQ68:NJQ69 NTM68:NTM69 ODI68:ODI69 ONE68:ONE69 OXA68:OXA69 PGW68:PGW69 PQS68:PQS69 QAO68:QAO69 QKK68:QKK69 QUG68:QUG69 REC68:REC69 RNY68:RNY69 RXU68:RXU69 SHQ68:SHQ69 SRM68:SRM69 TBI68:TBI69 TLE68:TLE69 TVA68:TVA69 UEW68:UEW69 UOS68:UOS69 UYO68:UYO69 VIK68:VIK69 VSG68:VSG69 WCC68:WCC69 WLY68:WLY69 WVU68:WVU69 M65604:M65605 JI65604:JI65605 TE65604:TE65605 ADA65604:ADA65605 AMW65604:AMW65605 AWS65604:AWS65605 BGO65604:BGO65605 BQK65604:BQK65605 CAG65604:CAG65605 CKC65604:CKC65605 CTY65604:CTY65605 DDU65604:DDU65605 DNQ65604:DNQ65605 DXM65604:DXM65605 EHI65604:EHI65605 ERE65604:ERE65605 FBA65604:FBA65605 FKW65604:FKW65605 FUS65604:FUS65605 GEO65604:GEO65605 GOK65604:GOK65605 GYG65604:GYG65605 HIC65604:HIC65605 HRY65604:HRY65605 IBU65604:IBU65605 ILQ65604:ILQ65605 IVM65604:IVM65605 JFI65604:JFI65605 JPE65604:JPE65605 JZA65604:JZA65605 KIW65604:KIW65605 KSS65604:KSS65605 LCO65604:LCO65605 LMK65604:LMK65605 LWG65604:LWG65605 MGC65604:MGC65605 MPY65604:MPY65605 MZU65604:MZU65605 NJQ65604:NJQ65605 NTM65604:NTM65605 ODI65604:ODI65605 ONE65604:ONE65605 OXA65604:OXA65605 PGW65604:PGW65605 PQS65604:PQS65605 QAO65604:QAO65605 QKK65604:QKK65605 QUG65604:QUG65605 REC65604:REC65605 RNY65604:RNY65605 RXU65604:RXU65605 SHQ65604:SHQ65605 SRM65604:SRM65605 TBI65604:TBI65605 TLE65604:TLE65605 TVA65604:TVA65605 UEW65604:UEW65605 UOS65604:UOS65605 UYO65604:UYO65605 VIK65604:VIK65605 VSG65604:VSG65605 WCC65604:WCC65605 WLY65604:WLY65605 WVU65604:WVU65605 M131140:M131141 JI131140:JI131141 TE131140:TE131141 ADA131140:ADA131141 AMW131140:AMW131141 AWS131140:AWS131141 BGO131140:BGO131141 BQK131140:BQK131141 CAG131140:CAG131141 CKC131140:CKC131141 CTY131140:CTY131141 DDU131140:DDU131141 DNQ131140:DNQ131141 DXM131140:DXM131141 EHI131140:EHI131141 ERE131140:ERE131141 FBA131140:FBA131141 FKW131140:FKW131141 FUS131140:FUS131141 GEO131140:GEO131141 GOK131140:GOK131141 GYG131140:GYG131141 HIC131140:HIC131141 HRY131140:HRY131141 IBU131140:IBU131141 ILQ131140:ILQ131141 IVM131140:IVM131141 JFI131140:JFI131141 JPE131140:JPE131141 JZA131140:JZA131141 KIW131140:KIW131141 KSS131140:KSS131141 LCO131140:LCO131141 LMK131140:LMK131141 LWG131140:LWG131141 MGC131140:MGC131141 MPY131140:MPY131141 MZU131140:MZU131141 NJQ131140:NJQ131141 NTM131140:NTM131141 ODI131140:ODI131141 ONE131140:ONE131141 OXA131140:OXA131141 PGW131140:PGW131141 PQS131140:PQS131141 QAO131140:QAO131141 QKK131140:QKK131141 QUG131140:QUG131141 REC131140:REC131141 RNY131140:RNY131141 RXU131140:RXU131141 SHQ131140:SHQ131141 SRM131140:SRM131141 TBI131140:TBI131141 TLE131140:TLE131141 TVA131140:TVA131141 UEW131140:UEW131141 UOS131140:UOS131141 UYO131140:UYO131141 VIK131140:VIK131141 VSG131140:VSG131141 WCC131140:WCC131141 WLY131140:WLY131141 WVU131140:WVU131141 M196676:M196677 JI196676:JI196677 TE196676:TE196677 ADA196676:ADA196677 AMW196676:AMW196677 AWS196676:AWS196677 BGO196676:BGO196677 BQK196676:BQK196677 CAG196676:CAG196677 CKC196676:CKC196677 CTY196676:CTY196677 DDU196676:DDU196677 DNQ196676:DNQ196677 DXM196676:DXM196677 EHI196676:EHI196677 ERE196676:ERE196677 FBA196676:FBA196677 FKW196676:FKW196677 FUS196676:FUS196677 GEO196676:GEO196677 GOK196676:GOK196677 GYG196676:GYG196677 HIC196676:HIC196677 HRY196676:HRY196677 IBU196676:IBU196677 ILQ196676:ILQ196677 IVM196676:IVM196677 JFI196676:JFI196677 JPE196676:JPE196677 JZA196676:JZA196677 KIW196676:KIW196677 KSS196676:KSS196677 LCO196676:LCO196677 LMK196676:LMK196677 LWG196676:LWG196677 MGC196676:MGC196677 MPY196676:MPY196677 MZU196676:MZU196677 NJQ196676:NJQ196677 NTM196676:NTM196677 ODI196676:ODI196677 ONE196676:ONE196677 OXA196676:OXA196677 PGW196676:PGW196677 PQS196676:PQS196677 QAO196676:QAO196677 QKK196676:QKK196677 QUG196676:QUG196677 REC196676:REC196677 RNY196676:RNY196677 RXU196676:RXU196677 SHQ196676:SHQ196677 SRM196676:SRM196677 TBI196676:TBI196677 TLE196676:TLE196677 TVA196676:TVA196677 UEW196676:UEW196677 UOS196676:UOS196677 UYO196676:UYO196677 VIK196676:VIK196677 VSG196676:VSG196677 WCC196676:WCC196677 WLY196676:WLY196677 WVU196676:WVU196677 M262212:M262213 JI262212:JI262213 TE262212:TE262213 ADA262212:ADA262213 AMW262212:AMW262213 AWS262212:AWS262213 BGO262212:BGO262213 BQK262212:BQK262213 CAG262212:CAG262213 CKC262212:CKC262213 CTY262212:CTY262213 DDU262212:DDU262213 DNQ262212:DNQ262213 DXM262212:DXM262213 EHI262212:EHI262213 ERE262212:ERE262213 FBA262212:FBA262213 FKW262212:FKW262213 FUS262212:FUS262213 GEO262212:GEO262213 GOK262212:GOK262213 GYG262212:GYG262213 HIC262212:HIC262213 HRY262212:HRY262213 IBU262212:IBU262213 ILQ262212:ILQ262213 IVM262212:IVM262213 JFI262212:JFI262213 JPE262212:JPE262213 JZA262212:JZA262213 KIW262212:KIW262213 KSS262212:KSS262213 LCO262212:LCO262213 LMK262212:LMK262213 LWG262212:LWG262213 MGC262212:MGC262213 MPY262212:MPY262213 MZU262212:MZU262213 NJQ262212:NJQ262213 NTM262212:NTM262213 ODI262212:ODI262213 ONE262212:ONE262213 OXA262212:OXA262213 PGW262212:PGW262213 PQS262212:PQS262213 QAO262212:QAO262213 QKK262212:QKK262213 QUG262212:QUG262213 REC262212:REC262213 RNY262212:RNY262213 RXU262212:RXU262213 SHQ262212:SHQ262213 SRM262212:SRM262213 TBI262212:TBI262213 TLE262212:TLE262213 TVA262212:TVA262213 UEW262212:UEW262213 UOS262212:UOS262213 UYO262212:UYO262213 VIK262212:VIK262213 VSG262212:VSG262213 WCC262212:WCC262213 WLY262212:WLY262213 WVU262212:WVU262213 M327748:M327749 JI327748:JI327749 TE327748:TE327749 ADA327748:ADA327749 AMW327748:AMW327749 AWS327748:AWS327749 BGO327748:BGO327749 BQK327748:BQK327749 CAG327748:CAG327749 CKC327748:CKC327749 CTY327748:CTY327749 DDU327748:DDU327749 DNQ327748:DNQ327749 DXM327748:DXM327749 EHI327748:EHI327749 ERE327748:ERE327749 FBA327748:FBA327749 FKW327748:FKW327749 FUS327748:FUS327749 GEO327748:GEO327749 GOK327748:GOK327749 GYG327748:GYG327749 HIC327748:HIC327749 HRY327748:HRY327749 IBU327748:IBU327749 ILQ327748:ILQ327749 IVM327748:IVM327749 JFI327748:JFI327749 JPE327748:JPE327749 JZA327748:JZA327749 KIW327748:KIW327749 KSS327748:KSS327749 LCO327748:LCO327749 LMK327748:LMK327749 LWG327748:LWG327749 MGC327748:MGC327749 MPY327748:MPY327749 MZU327748:MZU327749 NJQ327748:NJQ327749 NTM327748:NTM327749 ODI327748:ODI327749 ONE327748:ONE327749 OXA327748:OXA327749 PGW327748:PGW327749 PQS327748:PQS327749 QAO327748:QAO327749 QKK327748:QKK327749 QUG327748:QUG327749 REC327748:REC327749 RNY327748:RNY327749 RXU327748:RXU327749 SHQ327748:SHQ327749 SRM327748:SRM327749 TBI327748:TBI327749 TLE327748:TLE327749 TVA327748:TVA327749 UEW327748:UEW327749 UOS327748:UOS327749 UYO327748:UYO327749 VIK327748:VIK327749 VSG327748:VSG327749 WCC327748:WCC327749 WLY327748:WLY327749 WVU327748:WVU327749 M393284:M393285 JI393284:JI393285 TE393284:TE393285 ADA393284:ADA393285 AMW393284:AMW393285 AWS393284:AWS393285 BGO393284:BGO393285 BQK393284:BQK393285 CAG393284:CAG393285 CKC393284:CKC393285 CTY393284:CTY393285 DDU393284:DDU393285 DNQ393284:DNQ393285 DXM393284:DXM393285 EHI393284:EHI393285 ERE393284:ERE393285 FBA393284:FBA393285 FKW393284:FKW393285 FUS393284:FUS393285 GEO393284:GEO393285 GOK393284:GOK393285 GYG393284:GYG393285 HIC393284:HIC393285 HRY393284:HRY393285 IBU393284:IBU393285 ILQ393284:ILQ393285 IVM393284:IVM393285 JFI393284:JFI393285 JPE393284:JPE393285 JZA393284:JZA393285 KIW393284:KIW393285 KSS393284:KSS393285 LCO393284:LCO393285 LMK393284:LMK393285 LWG393284:LWG393285 MGC393284:MGC393285 MPY393284:MPY393285 MZU393284:MZU393285 NJQ393284:NJQ393285 NTM393284:NTM393285 ODI393284:ODI393285 ONE393284:ONE393285 OXA393284:OXA393285 PGW393284:PGW393285 PQS393284:PQS393285 QAO393284:QAO393285 QKK393284:QKK393285 QUG393284:QUG393285 REC393284:REC393285 RNY393284:RNY393285 RXU393284:RXU393285 SHQ393284:SHQ393285 SRM393284:SRM393285 TBI393284:TBI393285 TLE393284:TLE393285 TVA393284:TVA393285 UEW393284:UEW393285 UOS393284:UOS393285 UYO393284:UYO393285 VIK393284:VIK393285 VSG393284:VSG393285 WCC393284:WCC393285 WLY393284:WLY393285 WVU393284:WVU393285 M458820:M458821 JI458820:JI458821 TE458820:TE458821 ADA458820:ADA458821 AMW458820:AMW458821 AWS458820:AWS458821 BGO458820:BGO458821 BQK458820:BQK458821 CAG458820:CAG458821 CKC458820:CKC458821 CTY458820:CTY458821 DDU458820:DDU458821 DNQ458820:DNQ458821 DXM458820:DXM458821 EHI458820:EHI458821 ERE458820:ERE458821 FBA458820:FBA458821 FKW458820:FKW458821 FUS458820:FUS458821 GEO458820:GEO458821 GOK458820:GOK458821 GYG458820:GYG458821 HIC458820:HIC458821 HRY458820:HRY458821 IBU458820:IBU458821 ILQ458820:ILQ458821 IVM458820:IVM458821 JFI458820:JFI458821 JPE458820:JPE458821 JZA458820:JZA458821 KIW458820:KIW458821 KSS458820:KSS458821 LCO458820:LCO458821 LMK458820:LMK458821 LWG458820:LWG458821 MGC458820:MGC458821 MPY458820:MPY458821 MZU458820:MZU458821 NJQ458820:NJQ458821 NTM458820:NTM458821 ODI458820:ODI458821 ONE458820:ONE458821 OXA458820:OXA458821 PGW458820:PGW458821 PQS458820:PQS458821 QAO458820:QAO458821 QKK458820:QKK458821 QUG458820:QUG458821 REC458820:REC458821 RNY458820:RNY458821 RXU458820:RXU458821 SHQ458820:SHQ458821 SRM458820:SRM458821 TBI458820:TBI458821 TLE458820:TLE458821 TVA458820:TVA458821 UEW458820:UEW458821 UOS458820:UOS458821 UYO458820:UYO458821 VIK458820:VIK458821 VSG458820:VSG458821 WCC458820:WCC458821 WLY458820:WLY458821 WVU458820:WVU458821 M524356:M524357 JI524356:JI524357 TE524356:TE524357 ADA524356:ADA524357 AMW524356:AMW524357 AWS524356:AWS524357 BGO524356:BGO524357 BQK524356:BQK524357 CAG524356:CAG524357 CKC524356:CKC524357 CTY524356:CTY524357 DDU524356:DDU524357 DNQ524356:DNQ524357 DXM524356:DXM524357 EHI524356:EHI524357 ERE524356:ERE524357 FBA524356:FBA524357 FKW524356:FKW524357 FUS524356:FUS524357 GEO524356:GEO524357 GOK524356:GOK524357 GYG524356:GYG524357 HIC524356:HIC524357 HRY524356:HRY524357 IBU524356:IBU524357 ILQ524356:ILQ524357 IVM524356:IVM524357 JFI524356:JFI524357 JPE524356:JPE524357 JZA524356:JZA524357 KIW524356:KIW524357 KSS524356:KSS524357 LCO524356:LCO524357 LMK524356:LMK524357 LWG524356:LWG524357 MGC524356:MGC524357 MPY524356:MPY524357 MZU524356:MZU524357 NJQ524356:NJQ524357 NTM524356:NTM524357 ODI524356:ODI524357 ONE524356:ONE524357 OXA524356:OXA524357 PGW524356:PGW524357 PQS524356:PQS524357 QAO524356:QAO524357 QKK524356:QKK524357 QUG524356:QUG524357 REC524356:REC524357 RNY524356:RNY524357 RXU524356:RXU524357 SHQ524356:SHQ524357 SRM524356:SRM524357 TBI524356:TBI524357 TLE524356:TLE524357 TVA524356:TVA524357 UEW524356:UEW524357 UOS524356:UOS524357 UYO524356:UYO524357 VIK524356:VIK524357 VSG524356:VSG524357 WCC524356:WCC524357 WLY524356:WLY524357 WVU524356:WVU524357 M589892:M589893 JI589892:JI589893 TE589892:TE589893 ADA589892:ADA589893 AMW589892:AMW589893 AWS589892:AWS589893 BGO589892:BGO589893 BQK589892:BQK589893 CAG589892:CAG589893 CKC589892:CKC589893 CTY589892:CTY589893 DDU589892:DDU589893 DNQ589892:DNQ589893 DXM589892:DXM589893 EHI589892:EHI589893 ERE589892:ERE589893 FBA589892:FBA589893 FKW589892:FKW589893 FUS589892:FUS589893 GEO589892:GEO589893 GOK589892:GOK589893 GYG589892:GYG589893 HIC589892:HIC589893 HRY589892:HRY589893 IBU589892:IBU589893 ILQ589892:ILQ589893 IVM589892:IVM589893 JFI589892:JFI589893 JPE589892:JPE589893 JZA589892:JZA589893 KIW589892:KIW589893 KSS589892:KSS589893 LCO589892:LCO589893 LMK589892:LMK589893 LWG589892:LWG589893 MGC589892:MGC589893 MPY589892:MPY589893 MZU589892:MZU589893 NJQ589892:NJQ589893 NTM589892:NTM589893 ODI589892:ODI589893 ONE589892:ONE589893 OXA589892:OXA589893 PGW589892:PGW589893 PQS589892:PQS589893 QAO589892:QAO589893 QKK589892:QKK589893 QUG589892:QUG589893 REC589892:REC589893 RNY589892:RNY589893 RXU589892:RXU589893 SHQ589892:SHQ589893 SRM589892:SRM589893 TBI589892:TBI589893 TLE589892:TLE589893 TVA589892:TVA589893 UEW589892:UEW589893 UOS589892:UOS589893 UYO589892:UYO589893 VIK589892:VIK589893 VSG589892:VSG589893 WCC589892:WCC589893 WLY589892:WLY589893 WVU589892:WVU589893 M655428:M655429 JI655428:JI655429 TE655428:TE655429 ADA655428:ADA655429 AMW655428:AMW655429 AWS655428:AWS655429 BGO655428:BGO655429 BQK655428:BQK655429 CAG655428:CAG655429 CKC655428:CKC655429 CTY655428:CTY655429 DDU655428:DDU655429 DNQ655428:DNQ655429 DXM655428:DXM655429 EHI655428:EHI655429 ERE655428:ERE655429 FBA655428:FBA655429 FKW655428:FKW655429 FUS655428:FUS655429 GEO655428:GEO655429 GOK655428:GOK655429 GYG655428:GYG655429 HIC655428:HIC655429 HRY655428:HRY655429 IBU655428:IBU655429 ILQ655428:ILQ655429 IVM655428:IVM655429 JFI655428:JFI655429 JPE655428:JPE655429 JZA655428:JZA655429 KIW655428:KIW655429 KSS655428:KSS655429 LCO655428:LCO655429 LMK655428:LMK655429 LWG655428:LWG655429 MGC655428:MGC655429 MPY655428:MPY655429 MZU655428:MZU655429 NJQ655428:NJQ655429 NTM655428:NTM655429 ODI655428:ODI655429 ONE655428:ONE655429 OXA655428:OXA655429 PGW655428:PGW655429 PQS655428:PQS655429 QAO655428:QAO655429 QKK655428:QKK655429 QUG655428:QUG655429 REC655428:REC655429 RNY655428:RNY655429 RXU655428:RXU655429 SHQ655428:SHQ655429 SRM655428:SRM655429 TBI655428:TBI655429 TLE655428:TLE655429 TVA655428:TVA655429 UEW655428:UEW655429 UOS655428:UOS655429 UYO655428:UYO655429 VIK655428:VIK655429 VSG655428:VSG655429 WCC655428:WCC655429 WLY655428:WLY655429 WVU655428:WVU655429 M720964:M720965 JI720964:JI720965 TE720964:TE720965 ADA720964:ADA720965 AMW720964:AMW720965 AWS720964:AWS720965 BGO720964:BGO720965 BQK720964:BQK720965 CAG720964:CAG720965 CKC720964:CKC720965 CTY720964:CTY720965 DDU720964:DDU720965 DNQ720964:DNQ720965 DXM720964:DXM720965 EHI720964:EHI720965 ERE720964:ERE720965 FBA720964:FBA720965 FKW720964:FKW720965 FUS720964:FUS720965 GEO720964:GEO720965 GOK720964:GOK720965 GYG720964:GYG720965 HIC720964:HIC720965 HRY720964:HRY720965 IBU720964:IBU720965 ILQ720964:ILQ720965 IVM720964:IVM720965 JFI720964:JFI720965 JPE720964:JPE720965 JZA720964:JZA720965 KIW720964:KIW720965 KSS720964:KSS720965 LCO720964:LCO720965 LMK720964:LMK720965 LWG720964:LWG720965 MGC720964:MGC720965 MPY720964:MPY720965 MZU720964:MZU720965 NJQ720964:NJQ720965 NTM720964:NTM720965 ODI720964:ODI720965 ONE720964:ONE720965 OXA720964:OXA720965 PGW720964:PGW720965 PQS720964:PQS720965 QAO720964:QAO720965 QKK720964:QKK720965 QUG720964:QUG720965 REC720964:REC720965 RNY720964:RNY720965 RXU720964:RXU720965 SHQ720964:SHQ720965 SRM720964:SRM720965 TBI720964:TBI720965 TLE720964:TLE720965 TVA720964:TVA720965 UEW720964:UEW720965 UOS720964:UOS720965 UYO720964:UYO720965 VIK720964:VIK720965 VSG720964:VSG720965 WCC720964:WCC720965 WLY720964:WLY720965 WVU720964:WVU720965 M786500:M786501 JI786500:JI786501 TE786500:TE786501 ADA786500:ADA786501 AMW786500:AMW786501 AWS786500:AWS786501 BGO786500:BGO786501 BQK786500:BQK786501 CAG786500:CAG786501 CKC786500:CKC786501 CTY786500:CTY786501 DDU786500:DDU786501 DNQ786500:DNQ786501 DXM786500:DXM786501 EHI786500:EHI786501 ERE786500:ERE786501 FBA786500:FBA786501 FKW786500:FKW786501 FUS786500:FUS786501 GEO786500:GEO786501 GOK786500:GOK786501 GYG786500:GYG786501 HIC786500:HIC786501 HRY786500:HRY786501 IBU786500:IBU786501 ILQ786500:ILQ786501 IVM786500:IVM786501 JFI786500:JFI786501 JPE786500:JPE786501 JZA786500:JZA786501 KIW786500:KIW786501 KSS786500:KSS786501 LCO786500:LCO786501 LMK786500:LMK786501 LWG786500:LWG786501 MGC786500:MGC786501 MPY786500:MPY786501 MZU786500:MZU786501 NJQ786500:NJQ786501 NTM786500:NTM786501 ODI786500:ODI786501 ONE786500:ONE786501 OXA786500:OXA786501 PGW786500:PGW786501 PQS786500:PQS786501 QAO786500:QAO786501 QKK786500:QKK786501 QUG786500:QUG786501 REC786500:REC786501 RNY786500:RNY786501 RXU786500:RXU786501 SHQ786500:SHQ786501 SRM786500:SRM786501 TBI786500:TBI786501 TLE786500:TLE786501 TVA786500:TVA786501 UEW786500:UEW786501 UOS786500:UOS786501 UYO786500:UYO786501 VIK786500:VIK786501 VSG786500:VSG786501 WCC786500:WCC786501 WLY786500:WLY786501 WVU786500:WVU786501 M852036:M852037 JI852036:JI852037 TE852036:TE852037 ADA852036:ADA852037 AMW852036:AMW852037 AWS852036:AWS852037 BGO852036:BGO852037 BQK852036:BQK852037 CAG852036:CAG852037 CKC852036:CKC852037 CTY852036:CTY852037 DDU852036:DDU852037 DNQ852036:DNQ852037 DXM852036:DXM852037 EHI852036:EHI852037 ERE852036:ERE852037 FBA852036:FBA852037 FKW852036:FKW852037 FUS852036:FUS852037 GEO852036:GEO852037 GOK852036:GOK852037 GYG852036:GYG852037 HIC852036:HIC852037 HRY852036:HRY852037 IBU852036:IBU852037 ILQ852036:ILQ852037 IVM852036:IVM852037 JFI852036:JFI852037 JPE852036:JPE852037 JZA852036:JZA852037 KIW852036:KIW852037 KSS852036:KSS852037 LCO852036:LCO852037 LMK852036:LMK852037 LWG852036:LWG852037 MGC852036:MGC852037 MPY852036:MPY852037 MZU852036:MZU852037 NJQ852036:NJQ852037 NTM852036:NTM852037 ODI852036:ODI852037 ONE852036:ONE852037 OXA852036:OXA852037 PGW852036:PGW852037 PQS852036:PQS852037 QAO852036:QAO852037 QKK852036:QKK852037 QUG852036:QUG852037 REC852036:REC852037 RNY852036:RNY852037 RXU852036:RXU852037 SHQ852036:SHQ852037 SRM852036:SRM852037 TBI852036:TBI852037 TLE852036:TLE852037 TVA852036:TVA852037 UEW852036:UEW852037 UOS852036:UOS852037 UYO852036:UYO852037 VIK852036:VIK852037 VSG852036:VSG852037 WCC852036:WCC852037 WLY852036:WLY852037 WVU852036:WVU852037 M917572:M917573 JI917572:JI917573 TE917572:TE917573 ADA917572:ADA917573 AMW917572:AMW917573 AWS917572:AWS917573 BGO917572:BGO917573 BQK917572:BQK917573 CAG917572:CAG917573 CKC917572:CKC917573 CTY917572:CTY917573 DDU917572:DDU917573 DNQ917572:DNQ917573 DXM917572:DXM917573 EHI917572:EHI917573 ERE917572:ERE917573 FBA917572:FBA917573 FKW917572:FKW917573 FUS917572:FUS917573 GEO917572:GEO917573 GOK917572:GOK917573 GYG917572:GYG917573 HIC917572:HIC917573 HRY917572:HRY917573 IBU917572:IBU917573 ILQ917572:ILQ917573 IVM917572:IVM917573 JFI917572:JFI917573 JPE917572:JPE917573 JZA917572:JZA917573 KIW917572:KIW917573 KSS917572:KSS917573 LCO917572:LCO917573 LMK917572:LMK917573 LWG917572:LWG917573 MGC917572:MGC917573 MPY917572:MPY917573 MZU917572:MZU917573 NJQ917572:NJQ917573 NTM917572:NTM917573 ODI917572:ODI917573 ONE917572:ONE917573 OXA917572:OXA917573 PGW917572:PGW917573 PQS917572:PQS917573 QAO917572:QAO917573 QKK917572:QKK917573 QUG917572:QUG917573 REC917572:REC917573 RNY917572:RNY917573 RXU917572:RXU917573 SHQ917572:SHQ917573 SRM917572:SRM917573 TBI917572:TBI917573 TLE917572:TLE917573 TVA917572:TVA917573 UEW917572:UEW917573 UOS917572:UOS917573 UYO917572:UYO917573 VIK917572:VIK917573 VSG917572:VSG917573 WCC917572:WCC917573 WLY917572:WLY917573 WVU917572:WVU917573 M983108:M983109 JI983108:JI983109 TE983108:TE983109 ADA983108:ADA983109 AMW983108:AMW983109 AWS983108:AWS983109 BGO983108:BGO983109 BQK983108:BQK983109 CAG983108:CAG983109 CKC983108:CKC983109 CTY983108:CTY983109 DDU983108:DDU983109 DNQ983108:DNQ983109 DXM983108:DXM983109 EHI983108:EHI983109 ERE983108:ERE983109 FBA983108:FBA983109 FKW983108:FKW983109 FUS983108:FUS983109 GEO983108:GEO983109 GOK983108:GOK983109 GYG983108:GYG983109 HIC983108:HIC983109 HRY983108:HRY983109 IBU983108:IBU983109 ILQ983108:ILQ983109 IVM983108:IVM983109 JFI983108:JFI983109 JPE983108:JPE983109 JZA983108:JZA983109 KIW983108:KIW983109 KSS983108:KSS983109 LCO983108:LCO983109 LMK983108:LMK983109 LWG983108:LWG983109 MGC983108:MGC983109 MPY983108:MPY983109 MZU983108:MZU983109 NJQ983108:NJQ983109 NTM983108:NTM983109 ODI983108:ODI983109 ONE983108:ONE983109 OXA983108:OXA983109 PGW983108:PGW983109 PQS983108:PQS983109 QAO983108:QAO983109 QKK983108:QKK983109 QUG983108:QUG983109 REC983108:REC983109 RNY983108:RNY983109 RXU983108:RXU983109 SHQ983108:SHQ983109 SRM983108:SRM983109 TBI983108:TBI983109 TLE983108:TLE983109 TVA983108:TVA983109 UEW983108:UEW983109 UOS983108:UOS983109 UYO983108:UYO983109 VIK983108:VIK983109 VSG983108:VSG983109 WCC983108:WCC983109 WLY983108:WLY983109 WVU983108:WVU983109 VIO983108:VIO983109 JM68:JM69 TI68:TI69 ADE68:ADE69 ANA68:ANA69 AWW68:AWW69 BGS68:BGS69 BQO68:BQO69 CAK68:CAK69 CKG68:CKG69 CUC68:CUC69 DDY68:DDY69 DNU68:DNU69 DXQ68:DXQ69 EHM68:EHM69 ERI68:ERI69 FBE68:FBE69 FLA68:FLA69 FUW68:FUW69 GES68:GES69 GOO68:GOO69 GYK68:GYK69 HIG68:HIG69 HSC68:HSC69 IBY68:IBY69 ILU68:ILU69 IVQ68:IVQ69 JFM68:JFM69 JPI68:JPI69 JZE68:JZE69 KJA68:KJA69 KSW68:KSW69 LCS68:LCS69 LMO68:LMO69 LWK68:LWK69 MGG68:MGG69 MQC68:MQC69 MZY68:MZY69 NJU68:NJU69 NTQ68:NTQ69 ODM68:ODM69 ONI68:ONI69 OXE68:OXE69 PHA68:PHA69 PQW68:PQW69 QAS68:QAS69 QKO68:QKO69 QUK68:QUK69 REG68:REG69 ROC68:ROC69 RXY68:RXY69 SHU68:SHU69 SRQ68:SRQ69 TBM68:TBM69 TLI68:TLI69 TVE68:TVE69 UFA68:UFA69 UOW68:UOW69 UYS68:UYS69 VIO68:VIO69 VSK68:VSK69 WCG68:WCG69 WMC68:WMC69 WVY68:WVY69 Q65604:Q65605 JM65604:JM65605 TI65604:TI65605 ADE65604:ADE65605 ANA65604:ANA65605 AWW65604:AWW65605 BGS65604:BGS65605 BQO65604:BQO65605 CAK65604:CAK65605 CKG65604:CKG65605 CUC65604:CUC65605 DDY65604:DDY65605 DNU65604:DNU65605 DXQ65604:DXQ65605 EHM65604:EHM65605 ERI65604:ERI65605 FBE65604:FBE65605 FLA65604:FLA65605 FUW65604:FUW65605 GES65604:GES65605 GOO65604:GOO65605 GYK65604:GYK65605 HIG65604:HIG65605 HSC65604:HSC65605 IBY65604:IBY65605 ILU65604:ILU65605 IVQ65604:IVQ65605 JFM65604:JFM65605 JPI65604:JPI65605 JZE65604:JZE65605 KJA65604:KJA65605 KSW65604:KSW65605 LCS65604:LCS65605 LMO65604:LMO65605 LWK65604:LWK65605 MGG65604:MGG65605 MQC65604:MQC65605 MZY65604:MZY65605 NJU65604:NJU65605 NTQ65604:NTQ65605 ODM65604:ODM65605 ONI65604:ONI65605 OXE65604:OXE65605 PHA65604:PHA65605 PQW65604:PQW65605 QAS65604:QAS65605 QKO65604:QKO65605 QUK65604:QUK65605 REG65604:REG65605 ROC65604:ROC65605 RXY65604:RXY65605 SHU65604:SHU65605 SRQ65604:SRQ65605 TBM65604:TBM65605 TLI65604:TLI65605 TVE65604:TVE65605 UFA65604:UFA65605 UOW65604:UOW65605 UYS65604:UYS65605 VIO65604:VIO65605 VSK65604:VSK65605 WCG65604:WCG65605 WMC65604:WMC65605 WVY65604:WVY65605 Q131140:Q131141 JM131140:JM131141 TI131140:TI131141 ADE131140:ADE131141 ANA131140:ANA131141 AWW131140:AWW131141 BGS131140:BGS131141 BQO131140:BQO131141 CAK131140:CAK131141 CKG131140:CKG131141 CUC131140:CUC131141 DDY131140:DDY131141 DNU131140:DNU131141 DXQ131140:DXQ131141 EHM131140:EHM131141 ERI131140:ERI131141 FBE131140:FBE131141 FLA131140:FLA131141 FUW131140:FUW131141 GES131140:GES131141 GOO131140:GOO131141 GYK131140:GYK131141 HIG131140:HIG131141 HSC131140:HSC131141 IBY131140:IBY131141 ILU131140:ILU131141 IVQ131140:IVQ131141 JFM131140:JFM131141 JPI131140:JPI131141 JZE131140:JZE131141 KJA131140:KJA131141 KSW131140:KSW131141 LCS131140:LCS131141 LMO131140:LMO131141 LWK131140:LWK131141 MGG131140:MGG131141 MQC131140:MQC131141 MZY131140:MZY131141 NJU131140:NJU131141 NTQ131140:NTQ131141 ODM131140:ODM131141 ONI131140:ONI131141 OXE131140:OXE131141 PHA131140:PHA131141 PQW131140:PQW131141 QAS131140:QAS131141 QKO131140:QKO131141 QUK131140:QUK131141 REG131140:REG131141 ROC131140:ROC131141 RXY131140:RXY131141 SHU131140:SHU131141 SRQ131140:SRQ131141 TBM131140:TBM131141 TLI131140:TLI131141 TVE131140:TVE131141 UFA131140:UFA131141 UOW131140:UOW131141 UYS131140:UYS131141 VIO131140:VIO131141 VSK131140:VSK131141 WCG131140:WCG131141 WMC131140:WMC131141 WVY131140:WVY131141 Q196676:Q196677 JM196676:JM196677 TI196676:TI196677 ADE196676:ADE196677 ANA196676:ANA196677 AWW196676:AWW196677 BGS196676:BGS196677 BQO196676:BQO196677 CAK196676:CAK196677 CKG196676:CKG196677 CUC196676:CUC196677 DDY196676:DDY196677 DNU196676:DNU196677 DXQ196676:DXQ196677 EHM196676:EHM196677 ERI196676:ERI196677 FBE196676:FBE196677 FLA196676:FLA196677 FUW196676:FUW196677 GES196676:GES196677 GOO196676:GOO196677 GYK196676:GYK196677 HIG196676:HIG196677 HSC196676:HSC196677 IBY196676:IBY196677 ILU196676:ILU196677 IVQ196676:IVQ196677 JFM196676:JFM196677 JPI196676:JPI196677 JZE196676:JZE196677 KJA196676:KJA196677 KSW196676:KSW196677 LCS196676:LCS196677 LMO196676:LMO196677 LWK196676:LWK196677 MGG196676:MGG196677 MQC196676:MQC196677 MZY196676:MZY196677 NJU196676:NJU196677 NTQ196676:NTQ196677 ODM196676:ODM196677 ONI196676:ONI196677 OXE196676:OXE196677 PHA196676:PHA196677 PQW196676:PQW196677 QAS196676:QAS196677 QKO196676:QKO196677 QUK196676:QUK196677 REG196676:REG196677 ROC196676:ROC196677 RXY196676:RXY196677 SHU196676:SHU196677 SRQ196676:SRQ196677 TBM196676:TBM196677 TLI196676:TLI196677 TVE196676:TVE196677 UFA196676:UFA196677 UOW196676:UOW196677 UYS196676:UYS196677 VIO196676:VIO196677 VSK196676:VSK196677 WCG196676:WCG196677 WMC196676:WMC196677 WVY196676:WVY196677 Q262212:Q262213 JM262212:JM262213 TI262212:TI262213 ADE262212:ADE262213 ANA262212:ANA262213 AWW262212:AWW262213 BGS262212:BGS262213 BQO262212:BQO262213 CAK262212:CAK262213 CKG262212:CKG262213 CUC262212:CUC262213 DDY262212:DDY262213 DNU262212:DNU262213 DXQ262212:DXQ262213 EHM262212:EHM262213 ERI262212:ERI262213 FBE262212:FBE262213 FLA262212:FLA262213 FUW262212:FUW262213 GES262212:GES262213 GOO262212:GOO262213 GYK262212:GYK262213 HIG262212:HIG262213 HSC262212:HSC262213 IBY262212:IBY262213 ILU262212:ILU262213 IVQ262212:IVQ262213 JFM262212:JFM262213 JPI262212:JPI262213 JZE262212:JZE262213 KJA262212:KJA262213 KSW262212:KSW262213 LCS262212:LCS262213 LMO262212:LMO262213 LWK262212:LWK262213 MGG262212:MGG262213 MQC262212:MQC262213 MZY262212:MZY262213 NJU262212:NJU262213 NTQ262212:NTQ262213 ODM262212:ODM262213 ONI262212:ONI262213 OXE262212:OXE262213 PHA262212:PHA262213 PQW262212:PQW262213 QAS262212:QAS262213 QKO262212:QKO262213 QUK262212:QUK262213 REG262212:REG262213 ROC262212:ROC262213 RXY262212:RXY262213 SHU262212:SHU262213 SRQ262212:SRQ262213 TBM262212:TBM262213 TLI262212:TLI262213 TVE262212:TVE262213 UFA262212:UFA262213 UOW262212:UOW262213 UYS262212:UYS262213 VIO262212:VIO262213 VSK262212:VSK262213 WCG262212:WCG262213 WMC262212:WMC262213 WVY262212:WVY262213 Q327748:Q327749 JM327748:JM327749 TI327748:TI327749 ADE327748:ADE327749 ANA327748:ANA327749 AWW327748:AWW327749 BGS327748:BGS327749 BQO327748:BQO327749 CAK327748:CAK327749 CKG327748:CKG327749 CUC327748:CUC327749 DDY327748:DDY327749 DNU327748:DNU327749 DXQ327748:DXQ327749 EHM327748:EHM327749 ERI327748:ERI327749 FBE327748:FBE327749 FLA327748:FLA327749 FUW327748:FUW327749 GES327748:GES327749 GOO327748:GOO327749 GYK327748:GYK327749 HIG327748:HIG327749 HSC327748:HSC327749 IBY327748:IBY327749 ILU327748:ILU327749 IVQ327748:IVQ327749 JFM327748:JFM327749 JPI327748:JPI327749 JZE327748:JZE327749 KJA327748:KJA327749 KSW327748:KSW327749 LCS327748:LCS327749 LMO327748:LMO327749 LWK327748:LWK327749 MGG327748:MGG327749 MQC327748:MQC327749 MZY327748:MZY327749 NJU327748:NJU327749 NTQ327748:NTQ327749 ODM327748:ODM327749 ONI327748:ONI327749 OXE327748:OXE327749 PHA327748:PHA327749 PQW327748:PQW327749 QAS327748:QAS327749 QKO327748:QKO327749 QUK327748:QUK327749 REG327748:REG327749 ROC327748:ROC327749 RXY327748:RXY327749 SHU327748:SHU327749 SRQ327748:SRQ327749 TBM327748:TBM327749 TLI327748:TLI327749 TVE327748:TVE327749 UFA327748:UFA327749 UOW327748:UOW327749 UYS327748:UYS327749 VIO327748:VIO327749 VSK327748:VSK327749 WCG327748:WCG327749 WMC327748:WMC327749 WVY327748:WVY327749 Q393284:Q393285 JM393284:JM393285 TI393284:TI393285 ADE393284:ADE393285 ANA393284:ANA393285 AWW393284:AWW393285 BGS393284:BGS393285 BQO393284:BQO393285 CAK393284:CAK393285 CKG393284:CKG393285 CUC393284:CUC393285 DDY393284:DDY393285 DNU393284:DNU393285 DXQ393284:DXQ393285 EHM393284:EHM393285 ERI393284:ERI393285 FBE393284:FBE393285 FLA393284:FLA393285 FUW393284:FUW393285 GES393284:GES393285 GOO393284:GOO393285 GYK393284:GYK393285 HIG393284:HIG393285 HSC393284:HSC393285 IBY393284:IBY393285 ILU393284:ILU393285 IVQ393284:IVQ393285 JFM393284:JFM393285 JPI393284:JPI393285 JZE393284:JZE393285 KJA393284:KJA393285 KSW393284:KSW393285 LCS393284:LCS393285 LMO393284:LMO393285 LWK393284:LWK393285 MGG393284:MGG393285 MQC393284:MQC393285 MZY393284:MZY393285 NJU393284:NJU393285 NTQ393284:NTQ393285 ODM393284:ODM393285 ONI393284:ONI393285 OXE393284:OXE393285 PHA393284:PHA393285 PQW393284:PQW393285 QAS393284:QAS393285 QKO393284:QKO393285 QUK393284:QUK393285 REG393284:REG393285 ROC393284:ROC393285 RXY393284:RXY393285 SHU393284:SHU393285 SRQ393284:SRQ393285 TBM393284:TBM393285 TLI393284:TLI393285 TVE393284:TVE393285 UFA393284:UFA393285 UOW393284:UOW393285 UYS393284:UYS393285 VIO393284:VIO393285 VSK393284:VSK393285 WCG393284:WCG393285 WMC393284:WMC393285 WVY393284:WVY393285 Q458820:Q458821 JM458820:JM458821 TI458820:TI458821 ADE458820:ADE458821 ANA458820:ANA458821 AWW458820:AWW458821 BGS458820:BGS458821 BQO458820:BQO458821 CAK458820:CAK458821 CKG458820:CKG458821 CUC458820:CUC458821 DDY458820:DDY458821 DNU458820:DNU458821 DXQ458820:DXQ458821 EHM458820:EHM458821 ERI458820:ERI458821 FBE458820:FBE458821 FLA458820:FLA458821 FUW458820:FUW458821 GES458820:GES458821 GOO458820:GOO458821 GYK458820:GYK458821 HIG458820:HIG458821 HSC458820:HSC458821 IBY458820:IBY458821 ILU458820:ILU458821 IVQ458820:IVQ458821 JFM458820:JFM458821 JPI458820:JPI458821 JZE458820:JZE458821 KJA458820:KJA458821 KSW458820:KSW458821 LCS458820:LCS458821 LMO458820:LMO458821 LWK458820:LWK458821 MGG458820:MGG458821 MQC458820:MQC458821 MZY458820:MZY458821 NJU458820:NJU458821 NTQ458820:NTQ458821 ODM458820:ODM458821 ONI458820:ONI458821 OXE458820:OXE458821 PHA458820:PHA458821 PQW458820:PQW458821 QAS458820:QAS458821 QKO458820:QKO458821 QUK458820:QUK458821 REG458820:REG458821 ROC458820:ROC458821 RXY458820:RXY458821 SHU458820:SHU458821 SRQ458820:SRQ458821 TBM458820:TBM458821 TLI458820:TLI458821 TVE458820:TVE458821 UFA458820:UFA458821 UOW458820:UOW458821 UYS458820:UYS458821 VIO458820:VIO458821 VSK458820:VSK458821 WCG458820:WCG458821 WMC458820:WMC458821 WVY458820:WVY458821 Q524356:Q524357 JM524356:JM524357 TI524356:TI524357 ADE524356:ADE524357 ANA524356:ANA524357 AWW524356:AWW524357 BGS524356:BGS524357 BQO524356:BQO524357 CAK524356:CAK524357 CKG524356:CKG524357 CUC524356:CUC524357 DDY524356:DDY524357 DNU524356:DNU524357 DXQ524356:DXQ524357 EHM524356:EHM524357 ERI524356:ERI524357 FBE524356:FBE524357 FLA524356:FLA524357 FUW524356:FUW524357 GES524356:GES524357 GOO524356:GOO524357 GYK524356:GYK524357 HIG524356:HIG524357 HSC524356:HSC524357 IBY524356:IBY524357 ILU524356:ILU524357 IVQ524356:IVQ524357 JFM524356:JFM524357 JPI524356:JPI524357 JZE524356:JZE524357 KJA524356:KJA524357 KSW524356:KSW524357 LCS524356:LCS524357 LMO524356:LMO524357 LWK524356:LWK524357 MGG524356:MGG524357 MQC524356:MQC524357 MZY524356:MZY524357 NJU524356:NJU524357 NTQ524356:NTQ524357 ODM524356:ODM524357 ONI524356:ONI524357 OXE524356:OXE524357 PHA524356:PHA524357 PQW524356:PQW524357 QAS524356:QAS524357 QKO524356:QKO524357 QUK524356:QUK524357 REG524356:REG524357 ROC524356:ROC524357 RXY524356:RXY524357 SHU524356:SHU524357 SRQ524356:SRQ524357 TBM524356:TBM524357 TLI524356:TLI524357 TVE524356:TVE524357 UFA524356:UFA524357 UOW524356:UOW524357 UYS524356:UYS524357 VIO524356:VIO524357 VSK524356:VSK524357 WCG524356:WCG524357 WMC524356:WMC524357 WVY524356:WVY524357 Q589892:Q589893 JM589892:JM589893 TI589892:TI589893 ADE589892:ADE589893 ANA589892:ANA589893 AWW589892:AWW589893 BGS589892:BGS589893 BQO589892:BQO589893 CAK589892:CAK589893 CKG589892:CKG589893 CUC589892:CUC589893 DDY589892:DDY589893 DNU589892:DNU589893 DXQ589892:DXQ589893 EHM589892:EHM589893 ERI589892:ERI589893 FBE589892:FBE589893 FLA589892:FLA589893 FUW589892:FUW589893 GES589892:GES589893 GOO589892:GOO589893 GYK589892:GYK589893 HIG589892:HIG589893 HSC589892:HSC589893 IBY589892:IBY589893 ILU589892:ILU589893 IVQ589892:IVQ589893 JFM589892:JFM589893 JPI589892:JPI589893 JZE589892:JZE589893 KJA589892:KJA589893 KSW589892:KSW589893 LCS589892:LCS589893 LMO589892:LMO589893 LWK589892:LWK589893 MGG589892:MGG589893 MQC589892:MQC589893 MZY589892:MZY589893 NJU589892:NJU589893 NTQ589892:NTQ589893 ODM589892:ODM589893 ONI589892:ONI589893 OXE589892:OXE589893 PHA589892:PHA589893 PQW589892:PQW589893 QAS589892:QAS589893 QKO589892:QKO589893 QUK589892:QUK589893 REG589892:REG589893 ROC589892:ROC589893 RXY589892:RXY589893 SHU589892:SHU589893 SRQ589892:SRQ589893 TBM589892:TBM589893 TLI589892:TLI589893 TVE589892:TVE589893 UFA589892:UFA589893 UOW589892:UOW589893 UYS589892:UYS589893 VIO589892:VIO589893 VSK589892:VSK589893 WCG589892:WCG589893 WMC589892:WMC589893 WVY589892:WVY589893 Q655428:Q655429 JM655428:JM655429 TI655428:TI655429 ADE655428:ADE655429 ANA655428:ANA655429 AWW655428:AWW655429 BGS655428:BGS655429 BQO655428:BQO655429 CAK655428:CAK655429 CKG655428:CKG655429 CUC655428:CUC655429 DDY655428:DDY655429 DNU655428:DNU655429 DXQ655428:DXQ655429 EHM655428:EHM655429 ERI655428:ERI655429 FBE655428:FBE655429 FLA655428:FLA655429 FUW655428:FUW655429 GES655428:GES655429 GOO655428:GOO655429 GYK655428:GYK655429 HIG655428:HIG655429 HSC655428:HSC655429 IBY655428:IBY655429 ILU655428:ILU655429 IVQ655428:IVQ655429 JFM655428:JFM655429 JPI655428:JPI655429 JZE655428:JZE655429 KJA655428:KJA655429 KSW655428:KSW655429 LCS655428:LCS655429 LMO655428:LMO655429 LWK655428:LWK655429 MGG655428:MGG655429 MQC655428:MQC655429 MZY655428:MZY655429 NJU655428:NJU655429 NTQ655428:NTQ655429 ODM655428:ODM655429 ONI655428:ONI655429 OXE655428:OXE655429 PHA655428:PHA655429 PQW655428:PQW655429 QAS655428:QAS655429 QKO655428:QKO655429 QUK655428:QUK655429 REG655428:REG655429 ROC655428:ROC655429 RXY655428:RXY655429 SHU655428:SHU655429 SRQ655428:SRQ655429 TBM655428:TBM655429 TLI655428:TLI655429 TVE655428:TVE655429 UFA655428:UFA655429 UOW655428:UOW655429 UYS655428:UYS655429 VIO655428:VIO655429 VSK655428:VSK655429 WCG655428:WCG655429 WMC655428:WMC655429 WVY655428:WVY655429 Q720964:Q720965 JM720964:JM720965 TI720964:TI720965 ADE720964:ADE720965 ANA720964:ANA720965 AWW720964:AWW720965 BGS720964:BGS720965 BQO720964:BQO720965 CAK720964:CAK720965 CKG720964:CKG720965 CUC720964:CUC720965 DDY720964:DDY720965 DNU720964:DNU720965 DXQ720964:DXQ720965 EHM720964:EHM720965 ERI720964:ERI720965 FBE720964:FBE720965 FLA720964:FLA720965 FUW720964:FUW720965 GES720964:GES720965 GOO720964:GOO720965 GYK720964:GYK720965 HIG720964:HIG720965 HSC720964:HSC720965 IBY720964:IBY720965 ILU720964:ILU720965 IVQ720964:IVQ720965 JFM720964:JFM720965 JPI720964:JPI720965 JZE720964:JZE720965 KJA720964:KJA720965 KSW720964:KSW720965 LCS720964:LCS720965 LMO720964:LMO720965 LWK720964:LWK720965 MGG720964:MGG720965 MQC720964:MQC720965 MZY720964:MZY720965 NJU720964:NJU720965 NTQ720964:NTQ720965 ODM720964:ODM720965 ONI720964:ONI720965 OXE720964:OXE720965 PHA720964:PHA720965 PQW720964:PQW720965 QAS720964:QAS720965 QKO720964:QKO720965 QUK720964:QUK720965 REG720964:REG720965 ROC720964:ROC720965 RXY720964:RXY720965 SHU720964:SHU720965 SRQ720964:SRQ720965 TBM720964:TBM720965 TLI720964:TLI720965 TVE720964:TVE720965 UFA720964:UFA720965 UOW720964:UOW720965 UYS720964:UYS720965 VIO720964:VIO720965 VSK720964:VSK720965 WCG720964:WCG720965 WMC720964:WMC720965 WVY720964:WVY720965 Q786500:Q786501 JM786500:JM786501 TI786500:TI786501 ADE786500:ADE786501 ANA786500:ANA786501 AWW786500:AWW786501 BGS786500:BGS786501 BQO786500:BQO786501 CAK786500:CAK786501 CKG786500:CKG786501 CUC786500:CUC786501 DDY786500:DDY786501 DNU786500:DNU786501 DXQ786500:DXQ786501 EHM786500:EHM786501 ERI786500:ERI786501 FBE786500:FBE786501 FLA786500:FLA786501 FUW786500:FUW786501 GES786500:GES786501 GOO786500:GOO786501 GYK786500:GYK786501 HIG786500:HIG786501 HSC786500:HSC786501 IBY786500:IBY786501 ILU786500:ILU786501 IVQ786500:IVQ786501 JFM786500:JFM786501 JPI786500:JPI786501 JZE786500:JZE786501 KJA786500:KJA786501 KSW786500:KSW786501 LCS786500:LCS786501 LMO786500:LMO786501 LWK786500:LWK786501 MGG786500:MGG786501 MQC786500:MQC786501 MZY786500:MZY786501 NJU786500:NJU786501 NTQ786500:NTQ786501 ODM786500:ODM786501 ONI786500:ONI786501 OXE786500:OXE786501 PHA786500:PHA786501 PQW786500:PQW786501 QAS786500:QAS786501 QKO786500:QKO786501 QUK786500:QUK786501 REG786500:REG786501 ROC786500:ROC786501 RXY786500:RXY786501 SHU786500:SHU786501 SRQ786500:SRQ786501 TBM786500:TBM786501 TLI786500:TLI786501 TVE786500:TVE786501 UFA786500:UFA786501 UOW786500:UOW786501 UYS786500:UYS786501 VIO786500:VIO786501 VSK786500:VSK786501 WCG786500:WCG786501 WMC786500:WMC786501 WVY786500:WVY786501 Q852036:Q852037 JM852036:JM852037 TI852036:TI852037 ADE852036:ADE852037 ANA852036:ANA852037 AWW852036:AWW852037 BGS852036:BGS852037 BQO852036:BQO852037 CAK852036:CAK852037 CKG852036:CKG852037 CUC852036:CUC852037 DDY852036:DDY852037 DNU852036:DNU852037 DXQ852036:DXQ852037 EHM852036:EHM852037 ERI852036:ERI852037 FBE852036:FBE852037 FLA852036:FLA852037 FUW852036:FUW852037 GES852036:GES852037 GOO852036:GOO852037 GYK852036:GYK852037 HIG852036:HIG852037 HSC852036:HSC852037 IBY852036:IBY852037 ILU852036:ILU852037 IVQ852036:IVQ852037 JFM852036:JFM852037 JPI852036:JPI852037 JZE852036:JZE852037 KJA852036:KJA852037 KSW852036:KSW852037 LCS852036:LCS852037 LMO852036:LMO852037 LWK852036:LWK852037 MGG852036:MGG852037 MQC852036:MQC852037 MZY852036:MZY852037 NJU852036:NJU852037 NTQ852036:NTQ852037 ODM852036:ODM852037 ONI852036:ONI852037 OXE852036:OXE852037 PHA852036:PHA852037 PQW852036:PQW852037 QAS852036:QAS852037 QKO852036:QKO852037 QUK852036:QUK852037 REG852036:REG852037 ROC852036:ROC852037 RXY852036:RXY852037 SHU852036:SHU852037 SRQ852036:SRQ852037 TBM852036:TBM852037 TLI852036:TLI852037 TVE852036:TVE852037 UFA852036:UFA852037 UOW852036:UOW852037 UYS852036:UYS852037 VIO852036:VIO852037 VSK852036:VSK852037 WCG852036:WCG852037 WMC852036:WMC852037 WVY852036:WVY852037 Q917572:Q917573 JM917572:JM917573 TI917572:TI917573 ADE917572:ADE917573 ANA917572:ANA917573 AWW917572:AWW917573 BGS917572:BGS917573 BQO917572:BQO917573 CAK917572:CAK917573 CKG917572:CKG917573 CUC917572:CUC917573 DDY917572:DDY917573 DNU917572:DNU917573 DXQ917572:DXQ917573 EHM917572:EHM917573 ERI917572:ERI917573 FBE917572:FBE917573 FLA917572:FLA917573 FUW917572:FUW917573 GES917572:GES917573 GOO917572:GOO917573 GYK917572:GYK917573 HIG917572:HIG917573 HSC917572:HSC917573 IBY917572:IBY917573 ILU917572:ILU917573 IVQ917572:IVQ917573 JFM917572:JFM917573 JPI917572:JPI917573 JZE917572:JZE917573 KJA917572:KJA917573 KSW917572:KSW917573 LCS917572:LCS917573 LMO917572:LMO917573 LWK917572:LWK917573 MGG917572:MGG917573 MQC917572:MQC917573 MZY917572:MZY917573 NJU917572:NJU917573 NTQ917572:NTQ917573 ODM917572:ODM917573 ONI917572:ONI917573 OXE917572:OXE917573 PHA917572:PHA917573 PQW917572:PQW917573 QAS917572:QAS917573 QKO917572:QKO917573 QUK917572:QUK917573 REG917572:REG917573 ROC917572:ROC917573 RXY917572:RXY917573 SHU917572:SHU917573 SRQ917572:SRQ917573 TBM917572:TBM917573 TLI917572:TLI917573 TVE917572:TVE917573 UFA917572:UFA917573 UOW917572:UOW917573 UYS917572:UYS917573 VIO917572:VIO917573 VSK917572:VSK917573 WCG917572:WCG917573 WMC917572:WMC917573 WVY917572:WVY917573 Q983108:Q983109 JM983108:JM983109 TI983108:TI983109 ADE983108:ADE983109 ANA983108:ANA983109 AWW983108:AWW983109 BGS983108:BGS983109 BQO983108:BQO983109 CAK983108:CAK983109 CKG983108:CKG983109 CUC983108:CUC983109 DDY983108:DDY983109 DNU983108:DNU983109 DXQ983108:DXQ983109 EHM983108:EHM983109 ERI983108:ERI983109 FBE983108:FBE983109 FLA983108:FLA983109 FUW983108:FUW983109 GES983108:GES983109 GOO983108:GOO983109 GYK983108:GYK983109 HIG983108:HIG983109 HSC983108:HSC983109 IBY983108:IBY983109 ILU983108:ILU983109 IVQ983108:IVQ983109 JFM983108:JFM983109 JPI983108:JPI983109 JZE983108:JZE983109 KJA983108:KJA983109 KSW983108:KSW983109 LCS983108:LCS983109 LMO983108:LMO983109 LWK983108:LWK983109 MGG983108:MGG983109 MQC983108:MQC983109 MZY983108:MZY983109 NJU983108:NJU983109 NTQ983108:NTQ983109 ODM983108:ODM983109 ONI983108:ONI983109 OXE983108:OXE983109 PHA983108:PHA983109 PQW983108:PQW983109 QAS983108:QAS983109 QKO983108:QKO983109 QUK983108:QUK983109 REG983108:REG983109 ROC983108:ROC983109 RXY983108:RXY983109 SHU983108:SHU983109 SRQ983108:SRQ983109 TBM983108:TBM983109 TLI983108:TLI983109 TVE983108:TVE983109 UFA983108:UFA983109 UOW983108:UOW983109" xr:uid="{00000000-0002-0000-0200-000001000000}">
      <formula1>"　,✔"</formula1>
    </dataValidation>
    <dataValidation type="list" allowBlank="1" showInputMessage="1" showErrorMessage="1" sqref="WWB983108 JP42 TL42 ADH42 AND42 AWZ42 BGV42 BQR42 CAN42 CKJ42 CUF42 DEB42 DNX42 DXT42 EHP42 ERL42 FBH42 FLD42 FUZ42 GEV42 GOR42 GYN42 HIJ42 HSF42 ICB42 ILX42 IVT42 JFP42 JPL42 JZH42 KJD42 KSZ42 LCV42 LMR42 LWN42 MGJ42 MQF42 NAB42 NJX42 NTT42 ODP42 ONL42 OXH42 PHD42 PQZ42 QAV42 QKR42 QUN42 REJ42 ROF42 RYB42 SHX42 SRT42 TBP42 TLL42 TVH42 UFD42 UOZ42 UYV42 VIR42 VSN42 WCJ42 WMF42 WWB42 T65578 JP65578 TL65578 ADH65578 AND65578 AWZ65578 BGV65578 BQR65578 CAN65578 CKJ65578 CUF65578 DEB65578 DNX65578 DXT65578 EHP65578 ERL65578 FBH65578 FLD65578 FUZ65578 GEV65578 GOR65578 GYN65578 HIJ65578 HSF65578 ICB65578 ILX65578 IVT65578 JFP65578 JPL65578 JZH65578 KJD65578 KSZ65578 LCV65578 LMR65578 LWN65578 MGJ65578 MQF65578 NAB65578 NJX65578 NTT65578 ODP65578 ONL65578 OXH65578 PHD65578 PQZ65578 QAV65578 QKR65578 QUN65578 REJ65578 ROF65578 RYB65578 SHX65578 SRT65578 TBP65578 TLL65578 TVH65578 UFD65578 UOZ65578 UYV65578 VIR65578 VSN65578 WCJ65578 WMF65578 WWB65578 T131114 JP131114 TL131114 ADH131114 AND131114 AWZ131114 BGV131114 BQR131114 CAN131114 CKJ131114 CUF131114 DEB131114 DNX131114 DXT131114 EHP131114 ERL131114 FBH131114 FLD131114 FUZ131114 GEV131114 GOR131114 GYN131114 HIJ131114 HSF131114 ICB131114 ILX131114 IVT131114 JFP131114 JPL131114 JZH131114 KJD131114 KSZ131114 LCV131114 LMR131114 LWN131114 MGJ131114 MQF131114 NAB131114 NJX131114 NTT131114 ODP131114 ONL131114 OXH131114 PHD131114 PQZ131114 QAV131114 QKR131114 QUN131114 REJ131114 ROF131114 RYB131114 SHX131114 SRT131114 TBP131114 TLL131114 TVH131114 UFD131114 UOZ131114 UYV131114 VIR131114 VSN131114 WCJ131114 WMF131114 WWB131114 T196650 JP196650 TL196650 ADH196650 AND196650 AWZ196650 BGV196650 BQR196650 CAN196650 CKJ196650 CUF196650 DEB196650 DNX196650 DXT196650 EHP196650 ERL196650 FBH196650 FLD196650 FUZ196650 GEV196650 GOR196650 GYN196650 HIJ196650 HSF196650 ICB196650 ILX196650 IVT196650 JFP196650 JPL196650 JZH196650 KJD196650 KSZ196650 LCV196650 LMR196650 LWN196650 MGJ196650 MQF196650 NAB196650 NJX196650 NTT196650 ODP196650 ONL196650 OXH196650 PHD196650 PQZ196650 QAV196650 QKR196650 QUN196650 REJ196650 ROF196650 RYB196650 SHX196650 SRT196650 TBP196650 TLL196650 TVH196650 UFD196650 UOZ196650 UYV196650 VIR196650 VSN196650 WCJ196650 WMF196650 WWB196650 T262186 JP262186 TL262186 ADH262186 AND262186 AWZ262186 BGV262186 BQR262186 CAN262186 CKJ262186 CUF262186 DEB262186 DNX262186 DXT262186 EHP262186 ERL262186 FBH262186 FLD262186 FUZ262186 GEV262186 GOR262186 GYN262186 HIJ262186 HSF262186 ICB262186 ILX262186 IVT262186 JFP262186 JPL262186 JZH262186 KJD262186 KSZ262186 LCV262186 LMR262186 LWN262186 MGJ262186 MQF262186 NAB262186 NJX262186 NTT262186 ODP262186 ONL262186 OXH262186 PHD262186 PQZ262186 QAV262186 QKR262186 QUN262186 REJ262186 ROF262186 RYB262186 SHX262186 SRT262186 TBP262186 TLL262186 TVH262186 UFD262186 UOZ262186 UYV262186 VIR262186 VSN262186 WCJ262186 WMF262186 WWB262186 T327722 JP327722 TL327722 ADH327722 AND327722 AWZ327722 BGV327722 BQR327722 CAN327722 CKJ327722 CUF327722 DEB327722 DNX327722 DXT327722 EHP327722 ERL327722 FBH327722 FLD327722 FUZ327722 GEV327722 GOR327722 GYN327722 HIJ327722 HSF327722 ICB327722 ILX327722 IVT327722 JFP327722 JPL327722 JZH327722 KJD327722 KSZ327722 LCV327722 LMR327722 LWN327722 MGJ327722 MQF327722 NAB327722 NJX327722 NTT327722 ODP327722 ONL327722 OXH327722 PHD327722 PQZ327722 QAV327722 QKR327722 QUN327722 REJ327722 ROF327722 RYB327722 SHX327722 SRT327722 TBP327722 TLL327722 TVH327722 UFD327722 UOZ327722 UYV327722 VIR327722 VSN327722 WCJ327722 WMF327722 WWB327722 T393258 JP393258 TL393258 ADH393258 AND393258 AWZ393258 BGV393258 BQR393258 CAN393258 CKJ393258 CUF393258 DEB393258 DNX393258 DXT393258 EHP393258 ERL393258 FBH393258 FLD393258 FUZ393258 GEV393258 GOR393258 GYN393258 HIJ393258 HSF393258 ICB393258 ILX393258 IVT393258 JFP393258 JPL393258 JZH393258 KJD393258 KSZ393258 LCV393258 LMR393258 LWN393258 MGJ393258 MQF393258 NAB393258 NJX393258 NTT393258 ODP393258 ONL393258 OXH393258 PHD393258 PQZ393258 QAV393258 QKR393258 QUN393258 REJ393258 ROF393258 RYB393258 SHX393258 SRT393258 TBP393258 TLL393258 TVH393258 UFD393258 UOZ393258 UYV393258 VIR393258 VSN393258 WCJ393258 WMF393258 WWB393258 T458794 JP458794 TL458794 ADH458794 AND458794 AWZ458794 BGV458794 BQR458794 CAN458794 CKJ458794 CUF458794 DEB458794 DNX458794 DXT458794 EHP458794 ERL458794 FBH458794 FLD458794 FUZ458794 GEV458794 GOR458794 GYN458794 HIJ458794 HSF458794 ICB458794 ILX458794 IVT458794 JFP458794 JPL458794 JZH458794 KJD458794 KSZ458794 LCV458794 LMR458794 LWN458794 MGJ458794 MQF458794 NAB458794 NJX458794 NTT458794 ODP458794 ONL458794 OXH458794 PHD458794 PQZ458794 QAV458794 QKR458794 QUN458794 REJ458794 ROF458794 RYB458794 SHX458794 SRT458794 TBP458794 TLL458794 TVH458794 UFD458794 UOZ458794 UYV458794 VIR458794 VSN458794 WCJ458794 WMF458794 WWB458794 T524330 JP524330 TL524330 ADH524330 AND524330 AWZ524330 BGV524330 BQR524330 CAN524330 CKJ524330 CUF524330 DEB524330 DNX524330 DXT524330 EHP524330 ERL524330 FBH524330 FLD524330 FUZ524330 GEV524330 GOR524330 GYN524330 HIJ524330 HSF524330 ICB524330 ILX524330 IVT524330 JFP524330 JPL524330 JZH524330 KJD524330 KSZ524330 LCV524330 LMR524330 LWN524330 MGJ524330 MQF524330 NAB524330 NJX524330 NTT524330 ODP524330 ONL524330 OXH524330 PHD524330 PQZ524330 QAV524330 QKR524330 QUN524330 REJ524330 ROF524330 RYB524330 SHX524330 SRT524330 TBP524330 TLL524330 TVH524330 UFD524330 UOZ524330 UYV524330 VIR524330 VSN524330 WCJ524330 WMF524330 WWB524330 T589866 JP589866 TL589866 ADH589866 AND589866 AWZ589866 BGV589866 BQR589866 CAN589866 CKJ589866 CUF589866 DEB589866 DNX589866 DXT589866 EHP589866 ERL589866 FBH589866 FLD589866 FUZ589866 GEV589866 GOR589866 GYN589866 HIJ589866 HSF589866 ICB589866 ILX589866 IVT589866 JFP589866 JPL589866 JZH589866 KJD589866 KSZ589866 LCV589866 LMR589866 LWN589866 MGJ589866 MQF589866 NAB589866 NJX589866 NTT589866 ODP589866 ONL589866 OXH589866 PHD589866 PQZ589866 QAV589866 QKR589866 QUN589866 REJ589866 ROF589866 RYB589866 SHX589866 SRT589866 TBP589866 TLL589866 TVH589866 UFD589866 UOZ589866 UYV589866 VIR589866 VSN589866 WCJ589866 WMF589866 WWB589866 T655402 JP655402 TL655402 ADH655402 AND655402 AWZ655402 BGV655402 BQR655402 CAN655402 CKJ655402 CUF655402 DEB655402 DNX655402 DXT655402 EHP655402 ERL655402 FBH655402 FLD655402 FUZ655402 GEV655402 GOR655402 GYN655402 HIJ655402 HSF655402 ICB655402 ILX655402 IVT655402 JFP655402 JPL655402 JZH655402 KJD655402 KSZ655402 LCV655402 LMR655402 LWN655402 MGJ655402 MQF655402 NAB655402 NJX655402 NTT655402 ODP655402 ONL655402 OXH655402 PHD655402 PQZ655402 QAV655402 QKR655402 QUN655402 REJ655402 ROF655402 RYB655402 SHX655402 SRT655402 TBP655402 TLL655402 TVH655402 UFD655402 UOZ655402 UYV655402 VIR655402 VSN655402 WCJ655402 WMF655402 WWB655402 T720938 JP720938 TL720938 ADH720938 AND720938 AWZ720938 BGV720938 BQR720938 CAN720938 CKJ720938 CUF720938 DEB720938 DNX720938 DXT720938 EHP720938 ERL720938 FBH720938 FLD720938 FUZ720938 GEV720938 GOR720938 GYN720938 HIJ720938 HSF720938 ICB720938 ILX720938 IVT720938 JFP720938 JPL720938 JZH720938 KJD720938 KSZ720938 LCV720938 LMR720938 LWN720938 MGJ720938 MQF720938 NAB720938 NJX720938 NTT720938 ODP720938 ONL720938 OXH720938 PHD720938 PQZ720938 QAV720938 QKR720938 QUN720938 REJ720938 ROF720938 RYB720938 SHX720938 SRT720938 TBP720938 TLL720938 TVH720938 UFD720938 UOZ720938 UYV720938 VIR720938 VSN720938 WCJ720938 WMF720938 WWB720938 T786474 JP786474 TL786474 ADH786474 AND786474 AWZ786474 BGV786474 BQR786474 CAN786474 CKJ786474 CUF786474 DEB786474 DNX786474 DXT786474 EHP786474 ERL786474 FBH786474 FLD786474 FUZ786474 GEV786474 GOR786474 GYN786474 HIJ786474 HSF786474 ICB786474 ILX786474 IVT786474 JFP786474 JPL786474 JZH786474 KJD786474 KSZ786474 LCV786474 LMR786474 LWN786474 MGJ786474 MQF786474 NAB786474 NJX786474 NTT786474 ODP786474 ONL786474 OXH786474 PHD786474 PQZ786474 QAV786474 QKR786474 QUN786474 REJ786474 ROF786474 RYB786474 SHX786474 SRT786474 TBP786474 TLL786474 TVH786474 UFD786474 UOZ786474 UYV786474 VIR786474 VSN786474 WCJ786474 WMF786474 WWB786474 T852010 JP852010 TL852010 ADH852010 AND852010 AWZ852010 BGV852010 BQR852010 CAN852010 CKJ852010 CUF852010 DEB852010 DNX852010 DXT852010 EHP852010 ERL852010 FBH852010 FLD852010 FUZ852010 GEV852010 GOR852010 GYN852010 HIJ852010 HSF852010 ICB852010 ILX852010 IVT852010 JFP852010 JPL852010 JZH852010 KJD852010 KSZ852010 LCV852010 LMR852010 LWN852010 MGJ852010 MQF852010 NAB852010 NJX852010 NTT852010 ODP852010 ONL852010 OXH852010 PHD852010 PQZ852010 QAV852010 QKR852010 QUN852010 REJ852010 ROF852010 RYB852010 SHX852010 SRT852010 TBP852010 TLL852010 TVH852010 UFD852010 UOZ852010 UYV852010 VIR852010 VSN852010 WCJ852010 WMF852010 WWB852010 T917546 JP917546 TL917546 ADH917546 AND917546 AWZ917546 BGV917546 BQR917546 CAN917546 CKJ917546 CUF917546 DEB917546 DNX917546 DXT917546 EHP917546 ERL917546 FBH917546 FLD917546 FUZ917546 GEV917546 GOR917546 GYN917546 HIJ917546 HSF917546 ICB917546 ILX917546 IVT917546 JFP917546 JPL917546 JZH917546 KJD917546 KSZ917546 LCV917546 LMR917546 LWN917546 MGJ917546 MQF917546 NAB917546 NJX917546 NTT917546 ODP917546 ONL917546 OXH917546 PHD917546 PQZ917546 QAV917546 QKR917546 QUN917546 REJ917546 ROF917546 RYB917546 SHX917546 SRT917546 TBP917546 TLL917546 TVH917546 UFD917546 UOZ917546 UYV917546 VIR917546 VSN917546 WCJ917546 WMF917546 WWB917546 T983082 JP983082 TL983082 ADH983082 AND983082 AWZ983082 BGV983082 BQR983082 CAN983082 CKJ983082 CUF983082 DEB983082 DNX983082 DXT983082 EHP983082 ERL983082 FBH983082 FLD983082 FUZ983082 GEV983082 GOR983082 GYN983082 HIJ983082 HSF983082 ICB983082 ILX983082 IVT983082 JFP983082 JPL983082 JZH983082 KJD983082 KSZ983082 LCV983082 LMR983082 LWN983082 MGJ983082 MQF983082 NAB983082 NJX983082 NTT983082 ODP983082 ONL983082 OXH983082 PHD983082 PQZ983082 QAV983082 QKR983082 QUN983082 REJ983082 ROF983082 RYB983082 SHX983082 SRT983082 TBP983082 TLL983082 TVH983082 UFD983082 UOZ983082 UYV983082 VIR983082 VSN983082 WCJ983082 WMF983082 WWB983082 WMF983108 JP55 TL55 ADH55 AND55 AWZ55 BGV55 BQR55 CAN55 CKJ55 CUF55 DEB55 DNX55 DXT55 EHP55 ERL55 FBH55 FLD55 FUZ55 GEV55 GOR55 GYN55 HIJ55 HSF55 ICB55 ILX55 IVT55 JFP55 JPL55 JZH55 KJD55 KSZ55 LCV55 LMR55 LWN55 MGJ55 MQF55 NAB55 NJX55 NTT55 ODP55 ONL55 OXH55 PHD55 PQZ55 QAV55 QKR55 QUN55 REJ55 ROF55 RYB55 SHX55 SRT55 TBP55 TLL55 TVH55 UFD55 UOZ55 UYV55 VIR55 VSN55 WCJ55 WMF55 WWB55 T65591 JP65591 TL65591 ADH65591 AND65591 AWZ65591 BGV65591 BQR65591 CAN65591 CKJ65591 CUF65591 DEB65591 DNX65591 DXT65591 EHP65591 ERL65591 FBH65591 FLD65591 FUZ65591 GEV65591 GOR65591 GYN65591 HIJ65591 HSF65591 ICB65591 ILX65591 IVT65591 JFP65591 JPL65591 JZH65591 KJD65591 KSZ65591 LCV65591 LMR65591 LWN65591 MGJ65591 MQF65591 NAB65591 NJX65591 NTT65591 ODP65591 ONL65591 OXH65591 PHD65591 PQZ65591 QAV65591 QKR65591 QUN65591 REJ65591 ROF65591 RYB65591 SHX65591 SRT65591 TBP65591 TLL65591 TVH65591 UFD65591 UOZ65591 UYV65591 VIR65591 VSN65591 WCJ65591 WMF65591 WWB65591 T131127 JP131127 TL131127 ADH131127 AND131127 AWZ131127 BGV131127 BQR131127 CAN131127 CKJ131127 CUF131127 DEB131127 DNX131127 DXT131127 EHP131127 ERL131127 FBH131127 FLD131127 FUZ131127 GEV131127 GOR131127 GYN131127 HIJ131127 HSF131127 ICB131127 ILX131127 IVT131127 JFP131127 JPL131127 JZH131127 KJD131127 KSZ131127 LCV131127 LMR131127 LWN131127 MGJ131127 MQF131127 NAB131127 NJX131127 NTT131127 ODP131127 ONL131127 OXH131127 PHD131127 PQZ131127 QAV131127 QKR131127 QUN131127 REJ131127 ROF131127 RYB131127 SHX131127 SRT131127 TBP131127 TLL131127 TVH131127 UFD131127 UOZ131127 UYV131127 VIR131127 VSN131127 WCJ131127 WMF131127 WWB131127 T196663 JP196663 TL196663 ADH196663 AND196663 AWZ196663 BGV196663 BQR196663 CAN196663 CKJ196663 CUF196663 DEB196663 DNX196663 DXT196663 EHP196663 ERL196663 FBH196663 FLD196663 FUZ196663 GEV196663 GOR196663 GYN196663 HIJ196663 HSF196663 ICB196663 ILX196663 IVT196663 JFP196663 JPL196663 JZH196663 KJD196663 KSZ196663 LCV196663 LMR196663 LWN196663 MGJ196663 MQF196663 NAB196663 NJX196663 NTT196663 ODP196663 ONL196663 OXH196663 PHD196663 PQZ196663 QAV196663 QKR196663 QUN196663 REJ196663 ROF196663 RYB196663 SHX196663 SRT196663 TBP196663 TLL196663 TVH196663 UFD196663 UOZ196663 UYV196663 VIR196663 VSN196663 WCJ196663 WMF196663 WWB196663 T262199 JP262199 TL262199 ADH262199 AND262199 AWZ262199 BGV262199 BQR262199 CAN262199 CKJ262199 CUF262199 DEB262199 DNX262199 DXT262199 EHP262199 ERL262199 FBH262199 FLD262199 FUZ262199 GEV262199 GOR262199 GYN262199 HIJ262199 HSF262199 ICB262199 ILX262199 IVT262199 JFP262199 JPL262199 JZH262199 KJD262199 KSZ262199 LCV262199 LMR262199 LWN262199 MGJ262199 MQF262199 NAB262199 NJX262199 NTT262199 ODP262199 ONL262199 OXH262199 PHD262199 PQZ262199 QAV262199 QKR262199 QUN262199 REJ262199 ROF262199 RYB262199 SHX262199 SRT262199 TBP262199 TLL262199 TVH262199 UFD262199 UOZ262199 UYV262199 VIR262199 VSN262199 WCJ262199 WMF262199 WWB262199 T327735 JP327735 TL327735 ADH327735 AND327735 AWZ327735 BGV327735 BQR327735 CAN327735 CKJ327735 CUF327735 DEB327735 DNX327735 DXT327735 EHP327735 ERL327735 FBH327735 FLD327735 FUZ327735 GEV327735 GOR327735 GYN327735 HIJ327735 HSF327735 ICB327735 ILX327735 IVT327735 JFP327735 JPL327735 JZH327735 KJD327735 KSZ327735 LCV327735 LMR327735 LWN327735 MGJ327735 MQF327735 NAB327735 NJX327735 NTT327735 ODP327735 ONL327735 OXH327735 PHD327735 PQZ327735 QAV327735 QKR327735 QUN327735 REJ327735 ROF327735 RYB327735 SHX327735 SRT327735 TBP327735 TLL327735 TVH327735 UFD327735 UOZ327735 UYV327735 VIR327735 VSN327735 WCJ327735 WMF327735 WWB327735 T393271 JP393271 TL393271 ADH393271 AND393271 AWZ393271 BGV393271 BQR393271 CAN393271 CKJ393271 CUF393271 DEB393271 DNX393271 DXT393271 EHP393271 ERL393271 FBH393271 FLD393271 FUZ393271 GEV393271 GOR393271 GYN393271 HIJ393271 HSF393271 ICB393271 ILX393271 IVT393271 JFP393271 JPL393271 JZH393271 KJD393271 KSZ393271 LCV393271 LMR393271 LWN393271 MGJ393271 MQF393271 NAB393271 NJX393271 NTT393271 ODP393271 ONL393271 OXH393271 PHD393271 PQZ393271 QAV393271 QKR393271 QUN393271 REJ393271 ROF393271 RYB393271 SHX393271 SRT393271 TBP393271 TLL393271 TVH393271 UFD393271 UOZ393271 UYV393271 VIR393271 VSN393271 WCJ393271 WMF393271 WWB393271 T458807 JP458807 TL458807 ADH458807 AND458807 AWZ458807 BGV458807 BQR458807 CAN458807 CKJ458807 CUF458807 DEB458807 DNX458807 DXT458807 EHP458807 ERL458807 FBH458807 FLD458807 FUZ458807 GEV458807 GOR458807 GYN458807 HIJ458807 HSF458807 ICB458807 ILX458807 IVT458807 JFP458807 JPL458807 JZH458807 KJD458807 KSZ458807 LCV458807 LMR458807 LWN458807 MGJ458807 MQF458807 NAB458807 NJX458807 NTT458807 ODP458807 ONL458807 OXH458807 PHD458807 PQZ458807 QAV458807 QKR458807 QUN458807 REJ458807 ROF458807 RYB458807 SHX458807 SRT458807 TBP458807 TLL458807 TVH458807 UFD458807 UOZ458807 UYV458807 VIR458807 VSN458807 WCJ458807 WMF458807 WWB458807 T524343 JP524343 TL524343 ADH524343 AND524343 AWZ524343 BGV524343 BQR524343 CAN524343 CKJ524343 CUF524343 DEB524343 DNX524343 DXT524343 EHP524343 ERL524343 FBH524343 FLD524343 FUZ524343 GEV524343 GOR524343 GYN524343 HIJ524343 HSF524343 ICB524343 ILX524343 IVT524343 JFP524343 JPL524343 JZH524343 KJD524343 KSZ524343 LCV524343 LMR524343 LWN524343 MGJ524343 MQF524343 NAB524343 NJX524343 NTT524343 ODP524343 ONL524343 OXH524343 PHD524343 PQZ524343 QAV524343 QKR524343 QUN524343 REJ524343 ROF524343 RYB524343 SHX524343 SRT524343 TBP524343 TLL524343 TVH524343 UFD524343 UOZ524343 UYV524343 VIR524343 VSN524343 WCJ524343 WMF524343 WWB524343 T589879 JP589879 TL589879 ADH589879 AND589879 AWZ589879 BGV589879 BQR589879 CAN589879 CKJ589879 CUF589879 DEB589879 DNX589879 DXT589879 EHP589879 ERL589879 FBH589879 FLD589879 FUZ589879 GEV589879 GOR589879 GYN589879 HIJ589879 HSF589879 ICB589879 ILX589879 IVT589879 JFP589879 JPL589879 JZH589879 KJD589879 KSZ589879 LCV589879 LMR589879 LWN589879 MGJ589879 MQF589879 NAB589879 NJX589879 NTT589879 ODP589879 ONL589879 OXH589879 PHD589879 PQZ589879 QAV589879 QKR589879 QUN589879 REJ589879 ROF589879 RYB589879 SHX589879 SRT589879 TBP589879 TLL589879 TVH589879 UFD589879 UOZ589879 UYV589879 VIR589879 VSN589879 WCJ589879 WMF589879 WWB589879 T655415 JP655415 TL655415 ADH655415 AND655415 AWZ655415 BGV655415 BQR655415 CAN655415 CKJ655415 CUF655415 DEB655415 DNX655415 DXT655415 EHP655415 ERL655415 FBH655415 FLD655415 FUZ655415 GEV655415 GOR655415 GYN655415 HIJ655415 HSF655415 ICB655415 ILX655415 IVT655415 JFP655415 JPL655415 JZH655415 KJD655415 KSZ655415 LCV655415 LMR655415 LWN655415 MGJ655415 MQF655415 NAB655415 NJX655415 NTT655415 ODP655415 ONL655415 OXH655415 PHD655415 PQZ655415 QAV655415 QKR655415 QUN655415 REJ655415 ROF655415 RYB655415 SHX655415 SRT655415 TBP655415 TLL655415 TVH655415 UFD655415 UOZ655415 UYV655415 VIR655415 VSN655415 WCJ655415 WMF655415 WWB655415 T720951 JP720951 TL720951 ADH720951 AND720951 AWZ720951 BGV720951 BQR720951 CAN720951 CKJ720951 CUF720951 DEB720951 DNX720951 DXT720951 EHP720951 ERL720951 FBH720951 FLD720951 FUZ720951 GEV720951 GOR720951 GYN720951 HIJ720951 HSF720951 ICB720951 ILX720951 IVT720951 JFP720951 JPL720951 JZH720951 KJD720951 KSZ720951 LCV720951 LMR720951 LWN720951 MGJ720951 MQF720951 NAB720951 NJX720951 NTT720951 ODP720951 ONL720951 OXH720951 PHD720951 PQZ720951 QAV720951 QKR720951 QUN720951 REJ720951 ROF720951 RYB720951 SHX720951 SRT720951 TBP720951 TLL720951 TVH720951 UFD720951 UOZ720951 UYV720951 VIR720951 VSN720951 WCJ720951 WMF720951 WWB720951 T786487 JP786487 TL786487 ADH786487 AND786487 AWZ786487 BGV786487 BQR786487 CAN786487 CKJ786487 CUF786487 DEB786487 DNX786487 DXT786487 EHP786487 ERL786487 FBH786487 FLD786487 FUZ786487 GEV786487 GOR786487 GYN786487 HIJ786487 HSF786487 ICB786487 ILX786487 IVT786487 JFP786487 JPL786487 JZH786487 KJD786487 KSZ786487 LCV786487 LMR786487 LWN786487 MGJ786487 MQF786487 NAB786487 NJX786487 NTT786487 ODP786487 ONL786487 OXH786487 PHD786487 PQZ786487 QAV786487 QKR786487 QUN786487 REJ786487 ROF786487 RYB786487 SHX786487 SRT786487 TBP786487 TLL786487 TVH786487 UFD786487 UOZ786487 UYV786487 VIR786487 VSN786487 WCJ786487 WMF786487 WWB786487 T852023 JP852023 TL852023 ADH852023 AND852023 AWZ852023 BGV852023 BQR852023 CAN852023 CKJ852023 CUF852023 DEB852023 DNX852023 DXT852023 EHP852023 ERL852023 FBH852023 FLD852023 FUZ852023 GEV852023 GOR852023 GYN852023 HIJ852023 HSF852023 ICB852023 ILX852023 IVT852023 JFP852023 JPL852023 JZH852023 KJD852023 KSZ852023 LCV852023 LMR852023 LWN852023 MGJ852023 MQF852023 NAB852023 NJX852023 NTT852023 ODP852023 ONL852023 OXH852023 PHD852023 PQZ852023 QAV852023 QKR852023 QUN852023 REJ852023 ROF852023 RYB852023 SHX852023 SRT852023 TBP852023 TLL852023 TVH852023 UFD852023 UOZ852023 UYV852023 VIR852023 VSN852023 WCJ852023 WMF852023 WWB852023 T917559 JP917559 TL917559 ADH917559 AND917559 AWZ917559 BGV917559 BQR917559 CAN917559 CKJ917559 CUF917559 DEB917559 DNX917559 DXT917559 EHP917559 ERL917559 FBH917559 FLD917559 FUZ917559 GEV917559 GOR917559 GYN917559 HIJ917559 HSF917559 ICB917559 ILX917559 IVT917559 JFP917559 JPL917559 JZH917559 KJD917559 KSZ917559 LCV917559 LMR917559 LWN917559 MGJ917559 MQF917559 NAB917559 NJX917559 NTT917559 ODP917559 ONL917559 OXH917559 PHD917559 PQZ917559 QAV917559 QKR917559 QUN917559 REJ917559 ROF917559 RYB917559 SHX917559 SRT917559 TBP917559 TLL917559 TVH917559 UFD917559 UOZ917559 UYV917559 VIR917559 VSN917559 WCJ917559 WMF917559 WWB917559 T983095 JP983095 TL983095 ADH983095 AND983095 AWZ983095 BGV983095 BQR983095 CAN983095 CKJ983095 CUF983095 DEB983095 DNX983095 DXT983095 EHP983095 ERL983095 FBH983095 FLD983095 FUZ983095 GEV983095 GOR983095 GYN983095 HIJ983095 HSF983095 ICB983095 ILX983095 IVT983095 JFP983095 JPL983095 JZH983095 KJD983095 KSZ983095 LCV983095 LMR983095 LWN983095 MGJ983095 MQF983095 NAB983095 NJX983095 NTT983095 ODP983095 ONL983095 OXH983095 PHD983095 PQZ983095 QAV983095 QKR983095 QUN983095 REJ983095 ROF983095 RYB983095 SHX983095 SRT983095 TBP983095 TLL983095 TVH983095 UFD983095 UOZ983095 UYV983095 VIR983095 VSN983095 WCJ983095 WMF983095 WWB983095 WCJ983108 JP68 TL68 ADH68 AND68 AWZ68 BGV68 BQR68 CAN68 CKJ68 CUF68 DEB68 DNX68 DXT68 EHP68 ERL68 FBH68 FLD68 FUZ68 GEV68 GOR68 GYN68 HIJ68 HSF68 ICB68 ILX68 IVT68 JFP68 JPL68 JZH68 KJD68 KSZ68 LCV68 LMR68 LWN68 MGJ68 MQF68 NAB68 NJX68 NTT68 ODP68 ONL68 OXH68 PHD68 PQZ68 QAV68 QKR68 QUN68 REJ68 ROF68 RYB68 SHX68 SRT68 TBP68 TLL68 TVH68 UFD68 UOZ68 UYV68 VIR68 VSN68 WCJ68 WMF68 WWB68 T65604 JP65604 TL65604 ADH65604 AND65604 AWZ65604 BGV65604 BQR65604 CAN65604 CKJ65604 CUF65604 DEB65604 DNX65604 DXT65604 EHP65604 ERL65604 FBH65604 FLD65604 FUZ65604 GEV65604 GOR65604 GYN65604 HIJ65604 HSF65604 ICB65604 ILX65604 IVT65604 JFP65604 JPL65604 JZH65604 KJD65604 KSZ65604 LCV65604 LMR65604 LWN65604 MGJ65604 MQF65604 NAB65604 NJX65604 NTT65604 ODP65604 ONL65604 OXH65604 PHD65604 PQZ65604 QAV65604 QKR65604 QUN65604 REJ65604 ROF65604 RYB65604 SHX65604 SRT65604 TBP65604 TLL65604 TVH65604 UFD65604 UOZ65604 UYV65604 VIR65604 VSN65604 WCJ65604 WMF65604 WWB65604 T131140 JP131140 TL131140 ADH131140 AND131140 AWZ131140 BGV131140 BQR131140 CAN131140 CKJ131140 CUF131140 DEB131140 DNX131140 DXT131140 EHP131140 ERL131140 FBH131140 FLD131140 FUZ131140 GEV131140 GOR131140 GYN131140 HIJ131140 HSF131140 ICB131140 ILX131140 IVT131140 JFP131140 JPL131140 JZH131140 KJD131140 KSZ131140 LCV131140 LMR131140 LWN131140 MGJ131140 MQF131140 NAB131140 NJX131140 NTT131140 ODP131140 ONL131140 OXH131140 PHD131140 PQZ131140 QAV131140 QKR131140 QUN131140 REJ131140 ROF131140 RYB131140 SHX131140 SRT131140 TBP131140 TLL131140 TVH131140 UFD131140 UOZ131140 UYV131140 VIR131140 VSN131140 WCJ131140 WMF131140 WWB131140 T196676 JP196676 TL196676 ADH196676 AND196676 AWZ196676 BGV196676 BQR196676 CAN196676 CKJ196676 CUF196676 DEB196676 DNX196676 DXT196676 EHP196676 ERL196676 FBH196676 FLD196676 FUZ196676 GEV196676 GOR196676 GYN196676 HIJ196676 HSF196676 ICB196676 ILX196676 IVT196676 JFP196676 JPL196676 JZH196676 KJD196676 KSZ196676 LCV196676 LMR196676 LWN196676 MGJ196676 MQF196676 NAB196676 NJX196676 NTT196676 ODP196676 ONL196676 OXH196676 PHD196676 PQZ196676 QAV196676 QKR196676 QUN196676 REJ196676 ROF196676 RYB196676 SHX196676 SRT196676 TBP196676 TLL196676 TVH196676 UFD196676 UOZ196676 UYV196676 VIR196676 VSN196676 WCJ196676 WMF196676 WWB196676 T262212 JP262212 TL262212 ADH262212 AND262212 AWZ262212 BGV262212 BQR262212 CAN262212 CKJ262212 CUF262212 DEB262212 DNX262212 DXT262212 EHP262212 ERL262212 FBH262212 FLD262212 FUZ262212 GEV262212 GOR262212 GYN262212 HIJ262212 HSF262212 ICB262212 ILX262212 IVT262212 JFP262212 JPL262212 JZH262212 KJD262212 KSZ262212 LCV262212 LMR262212 LWN262212 MGJ262212 MQF262212 NAB262212 NJX262212 NTT262212 ODP262212 ONL262212 OXH262212 PHD262212 PQZ262212 QAV262212 QKR262212 QUN262212 REJ262212 ROF262212 RYB262212 SHX262212 SRT262212 TBP262212 TLL262212 TVH262212 UFD262212 UOZ262212 UYV262212 VIR262212 VSN262212 WCJ262212 WMF262212 WWB262212 T327748 JP327748 TL327748 ADH327748 AND327748 AWZ327748 BGV327748 BQR327748 CAN327748 CKJ327748 CUF327748 DEB327748 DNX327748 DXT327748 EHP327748 ERL327748 FBH327748 FLD327748 FUZ327748 GEV327748 GOR327748 GYN327748 HIJ327748 HSF327748 ICB327748 ILX327748 IVT327748 JFP327748 JPL327748 JZH327748 KJD327748 KSZ327748 LCV327748 LMR327748 LWN327748 MGJ327748 MQF327748 NAB327748 NJX327748 NTT327748 ODP327748 ONL327748 OXH327748 PHD327748 PQZ327748 QAV327748 QKR327748 QUN327748 REJ327748 ROF327748 RYB327748 SHX327748 SRT327748 TBP327748 TLL327748 TVH327748 UFD327748 UOZ327748 UYV327748 VIR327748 VSN327748 WCJ327748 WMF327748 WWB327748 T393284 JP393284 TL393284 ADH393284 AND393284 AWZ393284 BGV393284 BQR393284 CAN393284 CKJ393284 CUF393284 DEB393284 DNX393284 DXT393284 EHP393284 ERL393284 FBH393284 FLD393284 FUZ393284 GEV393284 GOR393284 GYN393284 HIJ393284 HSF393284 ICB393284 ILX393284 IVT393284 JFP393284 JPL393284 JZH393284 KJD393284 KSZ393284 LCV393284 LMR393284 LWN393284 MGJ393284 MQF393284 NAB393284 NJX393284 NTT393284 ODP393284 ONL393284 OXH393284 PHD393284 PQZ393284 QAV393284 QKR393284 QUN393284 REJ393284 ROF393284 RYB393284 SHX393284 SRT393284 TBP393284 TLL393284 TVH393284 UFD393284 UOZ393284 UYV393284 VIR393284 VSN393284 WCJ393284 WMF393284 WWB393284 T458820 JP458820 TL458820 ADH458820 AND458820 AWZ458820 BGV458820 BQR458820 CAN458820 CKJ458820 CUF458820 DEB458820 DNX458820 DXT458820 EHP458820 ERL458820 FBH458820 FLD458820 FUZ458820 GEV458820 GOR458820 GYN458820 HIJ458820 HSF458820 ICB458820 ILX458820 IVT458820 JFP458820 JPL458820 JZH458820 KJD458820 KSZ458820 LCV458820 LMR458820 LWN458820 MGJ458820 MQF458820 NAB458820 NJX458820 NTT458820 ODP458820 ONL458820 OXH458820 PHD458820 PQZ458820 QAV458820 QKR458820 QUN458820 REJ458820 ROF458820 RYB458820 SHX458820 SRT458820 TBP458820 TLL458820 TVH458820 UFD458820 UOZ458820 UYV458820 VIR458820 VSN458820 WCJ458820 WMF458820 WWB458820 T524356 JP524356 TL524356 ADH524356 AND524356 AWZ524356 BGV524356 BQR524356 CAN524356 CKJ524356 CUF524356 DEB524356 DNX524356 DXT524356 EHP524356 ERL524356 FBH524356 FLD524356 FUZ524356 GEV524356 GOR524356 GYN524356 HIJ524356 HSF524356 ICB524356 ILX524356 IVT524356 JFP524356 JPL524356 JZH524356 KJD524356 KSZ524356 LCV524356 LMR524356 LWN524356 MGJ524356 MQF524356 NAB524356 NJX524356 NTT524356 ODP524356 ONL524356 OXH524356 PHD524356 PQZ524356 QAV524356 QKR524356 QUN524356 REJ524356 ROF524356 RYB524356 SHX524356 SRT524356 TBP524356 TLL524356 TVH524356 UFD524356 UOZ524356 UYV524356 VIR524356 VSN524356 WCJ524356 WMF524356 WWB524356 T589892 JP589892 TL589892 ADH589892 AND589892 AWZ589892 BGV589892 BQR589892 CAN589892 CKJ589892 CUF589892 DEB589892 DNX589892 DXT589892 EHP589892 ERL589892 FBH589892 FLD589892 FUZ589892 GEV589892 GOR589892 GYN589892 HIJ589892 HSF589892 ICB589892 ILX589892 IVT589892 JFP589892 JPL589892 JZH589892 KJD589892 KSZ589892 LCV589892 LMR589892 LWN589892 MGJ589892 MQF589892 NAB589892 NJX589892 NTT589892 ODP589892 ONL589892 OXH589892 PHD589892 PQZ589892 QAV589892 QKR589892 QUN589892 REJ589892 ROF589892 RYB589892 SHX589892 SRT589892 TBP589892 TLL589892 TVH589892 UFD589892 UOZ589892 UYV589892 VIR589892 VSN589892 WCJ589892 WMF589892 WWB589892 T655428 JP655428 TL655428 ADH655428 AND655428 AWZ655428 BGV655428 BQR655428 CAN655428 CKJ655428 CUF655428 DEB655428 DNX655428 DXT655428 EHP655428 ERL655428 FBH655428 FLD655428 FUZ655428 GEV655428 GOR655428 GYN655428 HIJ655428 HSF655428 ICB655428 ILX655428 IVT655428 JFP655428 JPL655428 JZH655428 KJD655428 KSZ655428 LCV655428 LMR655428 LWN655428 MGJ655428 MQF655428 NAB655428 NJX655428 NTT655428 ODP655428 ONL655428 OXH655428 PHD655428 PQZ655428 QAV655428 QKR655428 QUN655428 REJ655428 ROF655428 RYB655428 SHX655428 SRT655428 TBP655428 TLL655428 TVH655428 UFD655428 UOZ655428 UYV655428 VIR655428 VSN655428 WCJ655428 WMF655428 WWB655428 T720964 JP720964 TL720964 ADH720964 AND720964 AWZ720964 BGV720964 BQR720964 CAN720964 CKJ720964 CUF720964 DEB720964 DNX720964 DXT720964 EHP720964 ERL720964 FBH720964 FLD720964 FUZ720964 GEV720964 GOR720964 GYN720964 HIJ720964 HSF720964 ICB720964 ILX720964 IVT720964 JFP720964 JPL720964 JZH720964 KJD720964 KSZ720964 LCV720964 LMR720964 LWN720964 MGJ720964 MQF720964 NAB720964 NJX720964 NTT720964 ODP720964 ONL720964 OXH720964 PHD720964 PQZ720964 QAV720964 QKR720964 QUN720964 REJ720964 ROF720964 RYB720964 SHX720964 SRT720964 TBP720964 TLL720964 TVH720964 UFD720964 UOZ720964 UYV720964 VIR720964 VSN720964 WCJ720964 WMF720964 WWB720964 T786500 JP786500 TL786500 ADH786500 AND786500 AWZ786500 BGV786500 BQR786500 CAN786500 CKJ786500 CUF786500 DEB786500 DNX786500 DXT786500 EHP786500 ERL786500 FBH786500 FLD786500 FUZ786500 GEV786500 GOR786500 GYN786500 HIJ786500 HSF786500 ICB786500 ILX786500 IVT786500 JFP786500 JPL786500 JZH786500 KJD786500 KSZ786500 LCV786500 LMR786500 LWN786500 MGJ786500 MQF786500 NAB786500 NJX786500 NTT786500 ODP786500 ONL786500 OXH786500 PHD786500 PQZ786500 QAV786500 QKR786500 QUN786500 REJ786500 ROF786500 RYB786500 SHX786500 SRT786500 TBP786500 TLL786500 TVH786500 UFD786500 UOZ786500 UYV786500 VIR786500 VSN786500 WCJ786500 WMF786500 WWB786500 T852036 JP852036 TL852036 ADH852036 AND852036 AWZ852036 BGV852036 BQR852036 CAN852036 CKJ852036 CUF852036 DEB852036 DNX852036 DXT852036 EHP852036 ERL852036 FBH852036 FLD852036 FUZ852036 GEV852036 GOR852036 GYN852036 HIJ852036 HSF852036 ICB852036 ILX852036 IVT852036 JFP852036 JPL852036 JZH852036 KJD852036 KSZ852036 LCV852036 LMR852036 LWN852036 MGJ852036 MQF852036 NAB852036 NJX852036 NTT852036 ODP852036 ONL852036 OXH852036 PHD852036 PQZ852036 QAV852036 QKR852036 QUN852036 REJ852036 ROF852036 RYB852036 SHX852036 SRT852036 TBP852036 TLL852036 TVH852036 UFD852036 UOZ852036 UYV852036 VIR852036 VSN852036 WCJ852036 WMF852036 WWB852036 T917572 JP917572 TL917572 ADH917572 AND917572 AWZ917572 BGV917572 BQR917572 CAN917572 CKJ917572 CUF917572 DEB917572 DNX917572 DXT917572 EHP917572 ERL917572 FBH917572 FLD917572 FUZ917572 GEV917572 GOR917572 GYN917572 HIJ917572 HSF917572 ICB917572 ILX917572 IVT917572 JFP917572 JPL917572 JZH917572 KJD917572 KSZ917572 LCV917572 LMR917572 LWN917572 MGJ917572 MQF917572 NAB917572 NJX917572 NTT917572 ODP917572 ONL917572 OXH917572 PHD917572 PQZ917572 QAV917572 QKR917572 QUN917572 REJ917572 ROF917572 RYB917572 SHX917572 SRT917572 TBP917572 TLL917572 TVH917572 UFD917572 UOZ917572 UYV917572 VIR917572 VSN917572 WCJ917572 WMF917572 WWB917572 T983108 JP983108 TL983108 ADH983108 AND983108 AWZ983108 BGV983108 BQR983108 CAN983108 CKJ983108 CUF983108 DEB983108 DNX983108 DXT983108 EHP983108 ERL983108 FBH983108 FLD983108 FUZ983108 GEV983108 GOR983108 GYN983108 HIJ983108 HSF983108 ICB983108 ILX983108 IVT983108 JFP983108 JPL983108 JZH983108 KJD983108 KSZ983108 LCV983108 LMR983108 LWN983108 MGJ983108 MQF983108 NAB983108 NJX983108 NTT983108 ODP983108 ONL983108 OXH983108 PHD983108 PQZ983108 QAV983108 QKR983108 QUN983108 REJ983108 ROF983108 RYB983108 SHX983108 SRT983108 TBP983108 TLL983108 TVH983108 UFD983108 UOZ983108 UYV983108 VIR983108 VSN983108" xr:uid="{00000000-0002-0000-0200-000002000000}">
      <formula1>"　,1,2,3,4,5,6,7,8,9,10,11,12,13,14,15,16,17,18,19,20,21,22,23,24,25,26,27,28,29,30,31"</formula1>
    </dataValidation>
    <dataValidation type="list" allowBlank="1" showInputMessage="1" showErrorMessage="1" sqref="WVZ983108:WVZ983109 JN42:JN43 TJ42:TJ43 ADF42:ADF43 ANB42:ANB43 AWX42:AWX43 BGT42:BGT43 BQP42:BQP43 CAL42:CAL43 CKH42:CKH43 CUD42:CUD43 DDZ42:DDZ43 DNV42:DNV43 DXR42:DXR43 EHN42:EHN43 ERJ42:ERJ43 FBF42:FBF43 FLB42:FLB43 FUX42:FUX43 GET42:GET43 GOP42:GOP43 GYL42:GYL43 HIH42:HIH43 HSD42:HSD43 IBZ42:IBZ43 ILV42:ILV43 IVR42:IVR43 JFN42:JFN43 JPJ42:JPJ43 JZF42:JZF43 KJB42:KJB43 KSX42:KSX43 LCT42:LCT43 LMP42:LMP43 LWL42:LWL43 MGH42:MGH43 MQD42:MQD43 MZZ42:MZZ43 NJV42:NJV43 NTR42:NTR43 ODN42:ODN43 ONJ42:ONJ43 OXF42:OXF43 PHB42:PHB43 PQX42:PQX43 QAT42:QAT43 QKP42:QKP43 QUL42:QUL43 REH42:REH43 ROD42:ROD43 RXZ42:RXZ43 SHV42:SHV43 SRR42:SRR43 TBN42:TBN43 TLJ42:TLJ43 TVF42:TVF43 UFB42:UFB43 UOX42:UOX43 UYT42:UYT43 VIP42:VIP43 VSL42:VSL43 WCH42:WCH43 WMD42:WMD43 WVZ42:WVZ43 R65578:R65579 JN65578:JN65579 TJ65578:TJ65579 ADF65578:ADF65579 ANB65578:ANB65579 AWX65578:AWX65579 BGT65578:BGT65579 BQP65578:BQP65579 CAL65578:CAL65579 CKH65578:CKH65579 CUD65578:CUD65579 DDZ65578:DDZ65579 DNV65578:DNV65579 DXR65578:DXR65579 EHN65578:EHN65579 ERJ65578:ERJ65579 FBF65578:FBF65579 FLB65578:FLB65579 FUX65578:FUX65579 GET65578:GET65579 GOP65578:GOP65579 GYL65578:GYL65579 HIH65578:HIH65579 HSD65578:HSD65579 IBZ65578:IBZ65579 ILV65578:ILV65579 IVR65578:IVR65579 JFN65578:JFN65579 JPJ65578:JPJ65579 JZF65578:JZF65579 KJB65578:KJB65579 KSX65578:KSX65579 LCT65578:LCT65579 LMP65578:LMP65579 LWL65578:LWL65579 MGH65578:MGH65579 MQD65578:MQD65579 MZZ65578:MZZ65579 NJV65578:NJV65579 NTR65578:NTR65579 ODN65578:ODN65579 ONJ65578:ONJ65579 OXF65578:OXF65579 PHB65578:PHB65579 PQX65578:PQX65579 QAT65578:QAT65579 QKP65578:QKP65579 QUL65578:QUL65579 REH65578:REH65579 ROD65578:ROD65579 RXZ65578:RXZ65579 SHV65578:SHV65579 SRR65578:SRR65579 TBN65578:TBN65579 TLJ65578:TLJ65579 TVF65578:TVF65579 UFB65578:UFB65579 UOX65578:UOX65579 UYT65578:UYT65579 VIP65578:VIP65579 VSL65578:VSL65579 WCH65578:WCH65579 WMD65578:WMD65579 WVZ65578:WVZ65579 R131114:R131115 JN131114:JN131115 TJ131114:TJ131115 ADF131114:ADF131115 ANB131114:ANB131115 AWX131114:AWX131115 BGT131114:BGT131115 BQP131114:BQP131115 CAL131114:CAL131115 CKH131114:CKH131115 CUD131114:CUD131115 DDZ131114:DDZ131115 DNV131114:DNV131115 DXR131114:DXR131115 EHN131114:EHN131115 ERJ131114:ERJ131115 FBF131114:FBF131115 FLB131114:FLB131115 FUX131114:FUX131115 GET131114:GET131115 GOP131114:GOP131115 GYL131114:GYL131115 HIH131114:HIH131115 HSD131114:HSD131115 IBZ131114:IBZ131115 ILV131114:ILV131115 IVR131114:IVR131115 JFN131114:JFN131115 JPJ131114:JPJ131115 JZF131114:JZF131115 KJB131114:KJB131115 KSX131114:KSX131115 LCT131114:LCT131115 LMP131114:LMP131115 LWL131114:LWL131115 MGH131114:MGH131115 MQD131114:MQD131115 MZZ131114:MZZ131115 NJV131114:NJV131115 NTR131114:NTR131115 ODN131114:ODN131115 ONJ131114:ONJ131115 OXF131114:OXF131115 PHB131114:PHB131115 PQX131114:PQX131115 QAT131114:QAT131115 QKP131114:QKP131115 QUL131114:QUL131115 REH131114:REH131115 ROD131114:ROD131115 RXZ131114:RXZ131115 SHV131114:SHV131115 SRR131114:SRR131115 TBN131114:TBN131115 TLJ131114:TLJ131115 TVF131114:TVF131115 UFB131114:UFB131115 UOX131114:UOX131115 UYT131114:UYT131115 VIP131114:VIP131115 VSL131114:VSL131115 WCH131114:WCH131115 WMD131114:WMD131115 WVZ131114:WVZ131115 R196650:R196651 JN196650:JN196651 TJ196650:TJ196651 ADF196650:ADF196651 ANB196650:ANB196651 AWX196650:AWX196651 BGT196650:BGT196651 BQP196650:BQP196651 CAL196650:CAL196651 CKH196650:CKH196651 CUD196650:CUD196651 DDZ196650:DDZ196651 DNV196650:DNV196651 DXR196650:DXR196651 EHN196650:EHN196651 ERJ196650:ERJ196651 FBF196650:FBF196651 FLB196650:FLB196651 FUX196650:FUX196651 GET196650:GET196651 GOP196650:GOP196651 GYL196650:GYL196651 HIH196650:HIH196651 HSD196650:HSD196651 IBZ196650:IBZ196651 ILV196650:ILV196651 IVR196650:IVR196651 JFN196650:JFN196651 JPJ196650:JPJ196651 JZF196650:JZF196651 KJB196650:KJB196651 KSX196650:KSX196651 LCT196650:LCT196651 LMP196650:LMP196651 LWL196650:LWL196651 MGH196650:MGH196651 MQD196650:MQD196651 MZZ196650:MZZ196651 NJV196650:NJV196651 NTR196650:NTR196651 ODN196650:ODN196651 ONJ196650:ONJ196651 OXF196650:OXF196651 PHB196650:PHB196651 PQX196650:PQX196651 QAT196650:QAT196651 QKP196650:QKP196651 QUL196650:QUL196651 REH196650:REH196651 ROD196650:ROD196651 RXZ196650:RXZ196651 SHV196650:SHV196651 SRR196650:SRR196651 TBN196650:TBN196651 TLJ196650:TLJ196651 TVF196650:TVF196651 UFB196650:UFB196651 UOX196650:UOX196651 UYT196650:UYT196651 VIP196650:VIP196651 VSL196650:VSL196651 WCH196650:WCH196651 WMD196650:WMD196651 WVZ196650:WVZ196651 R262186:R262187 JN262186:JN262187 TJ262186:TJ262187 ADF262186:ADF262187 ANB262186:ANB262187 AWX262186:AWX262187 BGT262186:BGT262187 BQP262186:BQP262187 CAL262186:CAL262187 CKH262186:CKH262187 CUD262186:CUD262187 DDZ262186:DDZ262187 DNV262186:DNV262187 DXR262186:DXR262187 EHN262186:EHN262187 ERJ262186:ERJ262187 FBF262186:FBF262187 FLB262186:FLB262187 FUX262186:FUX262187 GET262186:GET262187 GOP262186:GOP262187 GYL262186:GYL262187 HIH262186:HIH262187 HSD262186:HSD262187 IBZ262186:IBZ262187 ILV262186:ILV262187 IVR262186:IVR262187 JFN262186:JFN262187 JPJ262186:JPJ262187 JZF262186:JZF262187 KJB262186:KJB262187 KSX262186:KSX262187 LCT262186:LCT262187 LMP262186:LMP262187 LWL262186:LWL262187 MGH262186:MGH262187 MQD262186:MQD262187 MZZ262186:MZZ262187 NJV262186:NJV262187 NTR262186:NTR262187 ODN262186:ODN262187 ONJ262186:ONJ262187 OXF262186:OXF262187 PHB262186:PHB262187 PQX262186:PQX262187 QAT262186:QAT262187 QKP262186:QKP262187 QUL262186:QUL262187 REH262186:REH262187 ROD262186:ROD262187 RXZ262186:RXZ262187 SHV262186:SHV262187 SRR262186:SRR262187 TBN262186:TBN262187 TLJ262186:TLJ262187 TVF262186:TVF262187 UFB262186:UFB262187 UOX262186:UOX262187 UYT262186:UYT262187 VIP262186:VIP262187 VSL262186:VSL262187 WCH262186:WCH262187 WMD262186:WMD262187 WVZ262186:WVZ262187 R327722:R327723 JN327722:JN327723 TJ327722:TJ327723 ADF327722:ADF327723 ANB327722:ANB327723 AWX327722:AWX327723 BGT327722:BGT327723 BQP327722:BQP327723 CAL327722:CAL327723 CKH327722:CKH327723 CUD327722:CUD327723 DDZ327722:DDZ327723 DNV327722:DNV327723 DXR327722:DXR327723 EHN327722:EHN327723 ERJ327722:ERJ327723 FBF327722:FBF327723 FLB327722:FLB327723 FUX327722:FUX327723 GET327722:GET327723 GOP327722:GOP327723 GYL327722:GYL327723 HIH327722:HIH327723 HSD327722:HSD327723 IBZ327722:IBZ327723 ILV327722:ILV327723 IVR327722:IVR327723 JFN327722:JFN327723 JPJ327722:JPJ327723 JZF327722:JZF327723 KJB327722:KJB327723 KSX327722:KSX327723 LCT327722:LCT327723 LMP327722:LMP327723 LWL327722:LWL327723 MGH327722:MGH327723 MQD327722:MQD327723 MZZ327722:MZZ327723 NJV327722:NJV327723 NTR327722:NTR327723 ODN327722:ODN327723 ONJ327722:ONJ327723 OXF327722:OXF327723 PHB327722:PHB327723 PQX327722:PQX327723 QAT327722:QAT327723 QKP327722:QKP327723 QUL327722:QUL327723 REH327722:REH327723 ROD327722:ROD327723 RXZ327722:RXZ327723 SHV327722:SHV327723 SRR327722:SRR327723 TBN327722:TBN327723 TLJ327722:TLJ327723 TVF327722:TVF327723 UFB327722:UFB327723 UOX327722:UOX327723 UYT327722:UYT327723 VIP327722:VIP327723 VSL327722:VSL327723 WCH327722:WCH327723 WMD327722:WMD327723 WVZ327722:WVZ327723 R393258:R393259 JN393258:JN393259 TJ393258:TJ393259 ADF393258:ADF393259 ANB393258:ANB393259 AWX393258:AWX393259 BGT393258:BGT393259 BQP393258:BQP393259 CAL393258:CAL393259 CKH393258:CKH393259 CUD393258:CUD393259 DDZ393258:DDZ393259 DNV393258:DNV393259 DXR393258:DXR393259 EHN393258:EHN393259 ERJ393258:ERJ393259 FBF393258:FBF393259 FLB393258:FLB393259 FUX393258:FUX393259 GET393258:GET393259 GOP393258:GOP393259 GYL393258:GYL393259 HIH393258:HIH393259 HSD393258:HSD393259 IBZ393258:IBZ393259 ILV393258:ILV393259 IVR393258:IVR393259 JFN393258:JFN393259 JPJ393258:JPJ393259 JZF393258:JZF393259 KJB393258:KJB393259 KSX393258:KSX393259 LCT393258:LCT393259 LMP393258:LMP393259 LWL393258:LWL393259 MGH393258:MGH393259 MQD393258:MQD393259 MZZ393258:MZZ393259 NJV393258:NJV393259 NTR393258:NTR393259 ODN393258:ODN393259 ONJ393258:ONJ393259 OXF393258:OXF393259 PHB393258:PHB393259 PQX393258:PQX393259 QAT393258:QAT393259 QKP393258:QKP393259 QUL393258:QUL393259 REH393258:REH393259 ROD393258:ROD393259 RXZ393258:RXZ393259 SHV393258:SHV393259 SRR393258:SRR393259 TBN393258:TBN393259 TLJ393258:TLJ393259 TVF393258:TVF393259 UFB393258:UFB393259 UOX393258:UOX393259 UYT393258:UYT393259 VIP393258:VIP393259 VSL393258:VSL393259 WCH393258:WCH393259 WMD393258:WMD393259 WVZ393258:WVZ393259 R458794:R458795 JN458794:JN458795 TJ458794:TJ458795 ADF458794:ADF458795 ANB458794:ANB458795 AWX458794:AWX458795 BGT458794:BGT458795 BQP458794:BQP458795 CAL458794:CAL458795 CKH458794:CKH458795 CUD458794:CUD458795 DDZ458794:DDZ458795 DNV458794:DNV458795 DXR458794:DXR458795 EHN458794:EHN458795 ERJ458794:ERJ458795 FBF458794:FBF458795 FLB458794:FLB458795 FUX458794:FUX458795 GET458794:GET458795 GOP458794:GOP458795 GYL458794:GYL458795 HIH458794:HIH458795 HSD458794:HSD458795 IBZ458794:IBZ458795 ILV458794:ILV458795 IVR458794:IVR458795 JFN458794:JFN458795 JPJ458794:JPJ458795 JZF458794:JZF458795 KJB458794:KJB458795 KSX458794:KSX458795 LCT458794:LCT458795 LMP458794:LMP458795 LWL458794:LWL458795 MGH458794:MGH458795 MQD458794:MQD458795 MZZ458794:MZZ458795 NJV458794:NJV458795 NTR458794:NTR458795 ODN458794:ODN458795 ONJ458794:ONJ458795 OXF458794:OXF458795 PHB458794:PHB458795 PQX458794:PQX458795 QAT458794:QAT458795 QKP458794:QKP458795 QUL458794:QUL458795 REH458794:REH458795 ROD458794:ROD458795 RXZ458794:RXZ458795 SHV458794:SHV458795 SRR458794:SRR458795 TBN458794:TBN458795 TLJ458794:TLJ458795 TVF458794:TVF458795 UFB458794:UFB458795 UOX458794:UOX458795 UYT458794:UYT458795 VIP458794:VIP458795 VSL458794:VSL458795 WCH458794:WCH458795 WMD458794:WMD458795 WVZ458794:WVZ458795 R524330:R524331 JN524330:JN524331 TJ524330:TJ524331 ADF524330:ADF524331 ANB524330:ANB524331 AWX524330:AWX524331 BGT524330:BGT524331 BQP524330:BQP524331 CAL524330:CAL524331 CKH524330:CKH524331 CUD524330:CUD524331 DDZ524330:DDZ524331 DNV524330:DNV524331 DXR524330:DXR524331 EHN524330:EHN524331 ERJ524330:ERJ524331 FBF524330:FBF524331 FLB524330:FLB524331 FUX524330:FUX524331 GET524330:GET524331 GOP524330:GOP524331 GYL524330:GYL524331 HIH524330:HIH524331 HSD524330:HSD524331 IBZ524330:IBZ524331 ILV524330:ILV524331 IVR524330:IVR524331 JFN524330:JFN524331 JPJ524330:JPJ524331 JZF524330:JZF524331 KJB524330:KJB524331 KSX524330:KSX524331 LCT524330:LCT524331 LMP524330:LMP524331 LWL524330:LWL524331 MGH524330:MGH524331 MQD524330:MQD524331 MZZ524330:MZZ524331 NJV524330:NJV524331 NTR524330:NTR524331 ODN524330:ODN524331 ONJ524330:ONJ524331 OXF524330:OXF524331 PHB524330:PHB524331 PQX524330:PQX524331 QAT524330:QAT524331 QKP524330:QKP524331 QUL524330:QUL524331 REH524330:REH524331 ROD524330:ROD524331 RXZ524330:RXZ524331 SHV524330:SHV524331 SRR524330:SRR524331 TBN524330:TBN524331 TLJ524330:TLJ524331 TVF524330:TVF524331 UFB524330:UFB524331 UOX524330:UOX524331 UYT524330:UYT524331 VIP524330:VIP524331 VSL524330:VSL524331 WCH524330:WCH524331 WMD524330:WMD524331 WVZ524330:WVZ524331 R589866:R589867 JN589866:JN589867 TJ589866:TJ589867 ADF589866:ADF589867 ANB589866:ANB589867 AWX589866:AWX589867 BGT589866:BGT589867 BQP589866:BQP589867 CAL589866:CAL589867 CKH589866:CKH589867 CUD589866:CUD589867 DDZ589866:DDZ589867 DNV589866:DNV589867 DXR589866:DXR589867 EHN589866:EHN589867 ERJ589866:ERJ589867 FBF589866:FBF589867 FLB589866:FLB589867 FUX589866:FUX589867 GET589866:GET589867 GOP589866:GOP589867 GYL589866:GYL589867 HIH589866:HIH589867 HSD589866:HSD589867 IBZ589866:IBZ589867 ILV589866:ILV589867 IVR589866:IVR589867 JFN589866:JFN589867 JPJ589866:JPJ589867 JZF589866:JZF589867 KJB589866:KJB589867 KSX589866:KSX589867 LCT589866:LCT589867 LMP589866:LMP589867 LWL589866:LWL589867 MGH589866:MGH589867 MQD589866:MQD589867 MZZ589866:MZZ589867 NJV589866:NJV589867 NTR589866:NTR589867 ODN589866:ODN589867 ONJ589866:ONJ589867 OXF589866:OXF589867 PHB589866:PHB589867 PQX589866:PQX589867 QAT589866:QAT589867 QKP589866:QKP589867 QUL589866:QUL589867 REH589866:REH589867 ROD589866:ROD589867 RXZ589866:RXZ589867 SHV589866:SHV589867 SRR589866:SRR589867 TBN589866:TBN589867 TLJ589866:TLJ589867 TVF589866:TVF589867 UFB589866:UFB589867 UOX589866:UOX589867 UYT589866:UYT589867 VIP589866:VIP589867 VSL589866:VSL589867 WCH589866:WCH589867 WMD589866:WMD589867 WVZ589866:WVZ589867 R655402:R655403 JN655402:JN655403 TJ655402:TJ655403 ADF655402:ADF655403 ANB655402:ANB655403 AWX655402:AWX655403 BGT655402:BGT655403 BQP655402:BQP655403 CAL655402:CAL655403 CKH655402:CKH655403 CUD655402:CUD655403 DDZ655402:DDZ655403 DNV655402:DNV655403 DXR655402:DXR655403 EHN655402:EHN655403 ERJ655402:ERJ655403 FBF655402:FBF655403 FLB655402:FLB655403 FUX655402:FUX655403 GET655402:GET655403 GOP655402:GOP655403 GYL655402:GYL655403 HIH655402:HIH655403 HSD655402:HSD655403 IBZ655402:IBZ655403 ILV655402:ILV655403 IVR655402:IVR655403 JFN655402:JFN655403 JPJ655402:JPJ655403 JZF655402:JZF655403 KJB655402:KJB655403 KSX655402:KSX655403 LCT655402:LCT655403 LMP655402:LMP655403 LWL655402:LWL655403 MGH655402:MGH655403 MQD655402:MQD655403 MZZ655402:MZZ655403 NJV655402:NJV655403 NTR655402:NTR655403 ODN655402:ODN655403 ONJ655402:ONJ655403 OXF655402:OXF655403 PHB655402:PHB655403 PQX655402:PQX655403 QAT655402:QAT655403 QKP655402:QKP655403 QUL655402:QUL655403 REH655402:REH655403 ROD655402:ROD655403 RXZ655402:RXZ655403 SHV655402:SHV655403 SRR655402:SRR655403 TBN655402:TBN655403 TLJ655402:TLJ655403 TVF655402:TVF655403 UFB655402:UFB655403 UOX655402:UOX655403 UYT655402:UYT655403 VIP655402:VIP655403 VSL655402:VSL655403 WCH655402:WCH655403 WMD655402:WMD655403 WVZ655402:WVZ655403 R720938:R720939 JN720938:JN720939 TJ720938:TJ720939 ADF720938:ADF720939 ANB720938:ANB720939 AWX720938:AWX720939 BGT720938:BGT720939 BQP720938:BQP720939 CAL720938:CAL720939 CKH720938:CKH720939 CUD720938:CUD720939 DDZ720938:DDZ720939 DNV720938:DNV720939 DXR720938:DXR720939 EHN720938:EHN720939 ERJ720938:ERJ720939 FBF720938:FBF720939 FLB720938:FLB720939 FUX720938:FUX720939 GET720938:GET720939 GOP720938:GOP720939 GYL720938:GYL720939 HIH720938:HIH720939 HSD720938:HSD720939 IBZ720938:IBZ720939 ILV720938:ILV720939 IVR720938:IVR720939 JFN720938:JFN720939 JPJ720938:JPJ720939 JZF720938:JZF720939 KJB720938:KJB720939 KSX720938:KSX720939 LCT720938:LCT720939 LMP720938:LMP720939 LWL720938:LWL720939 MGH720938:MGH720939 MQD720938:MQD720939 MZZ720938:MZZ720939 NJV720938:NJV720939 NTR720938:NTR720939 ODN720938:ODN720939 ONJ720938:ONJ720939 OXF720938:OXF720939 PHB720938:PHB720939 PQX720938:PQX720939 QAT720938:QAT720939 QKP720938:QKP720939 QUL720938:QUL720939 REH720938:REH720939 ROD720938:ROD720939 RXZ720938:RXZ720939 SHV720938:SHV720939 SRR720938:SRR720939 TBN720938:TBN720939 TLJ720938:TLJ720939 TVF720938:TVF720939 UFB720938:UFB720939 UOX720938:UOX720939 UYT720938:UYT720939 VIP720938:VIP720939 VSL720938:VSL720939 WCH720938:WCH720939 WMD720938:WMD720939 WVZ720938:WVZ720939 R786474:R786475 JN786474:JN786475 TJ786474:TJ786475 ADF786474:ADF786475 ANB786474:ANB786475 AWX786474:AWX786475 BGT786474:BGT786475 BQP786474:BQP786475 CAL786474:CAL786475 CKH786474:CKH786475 CUD786474:CUD786475 DDZ786474:DDZ786475 DNV786474:DNV786475 DXR786474:DXR786475 EHN786474:EHN786475 ERJ786474:ERJ786475 FBF786474:FBF786475 FLB786474:FLB786475 FUX786474:FUX786475 GET786474:GET786475 GOP786474:GOP786475 GYL786474:GYL786475 HIH786474:HIH786475 HSD786474:HSD786475 IBZ786474:IBZ786475 ILV786474:ILV786475 IVR786474:IVR786475 JFN786474:JFN786475 JPJ786474:JPJ786475 JZF786474:JZF786475 KJB786474:KJB786475 KSX786474:KSX786475 LCT786474:LCT786475 LMP786474:LMP786475 LWL786474:LWL786475 MGH786474:MGH786475 MQD786474:MQD786475 MZZ786474:MZZ786475 NJV786474:NJV786475 NTR786474:NTR786475 ODN786474:ODN786475 ONJ786474:ONJ786475 OXF786474:OXF786475 PHB786474:PHB786475 PQX786474:PQX786475 QAT786474:QAT786475 QKP786474:QKP786475 QUL786474:QUL786475 REH786474:REH786475 ROD786474:ROD786475 RXZ786474:RXZ786475 SHV786474:SHV786475 SRR786474:SRR786475 TBN786474:TBN786475 TLJ786474:TLJ786475 TVF786474:TVF786475 UFB786474:UFB786475 UOX786474:UOX786475 UYT786474:UYT786475 VIP786474:VIP786475 VSL786474:VSL786475 WCH786474:WCH786475 WMD786474:WMD786475 WVZ786474:WVZ786475 R852010:R852011 JN852010:JN852011 TJ852010:TJ852011 ADF852010:ADF852011 ANB852010:ANB852011 AWX852010:AWX852011 BGT852010:BGT852011 BQP852010:BQP852011 CAL852010:CAL852011 CKH852010:CKH852011 CUD852010:CUD852011 DDZ852010:DDZ852011 DNV852010:DNV852011 DXR852010:DXR852011 EHN852010:EHN852011 ERJ852010:ERJ852011 FBF852010:FBF852011 FLB852010:FLB852011 FUX852010:FUX852011 GET852010:GET852011 GOP852010:GOP852011 GYL852010:GYL852011 HIH852010:HIH852011 HSD852010:HSD852011 IBZ852010:IBZ852011 ILV852010:ILV852011 IVR852010:IVR852011 JFN852010:JFN852011 JPJ852010:JPJ852011 JZF852010:JZF852011 KJB852010:KJB852011 KSX852010:KSX852011 LCT852010:LCT852011 LMP852010:LMP852011 LWL852010:LWL852011 MGH852010:MGH852011 MQD852010:MQD852011 MZZ852010:MZZ852011 NJV852010:NJV852011 NTR852010:NTR852011 ODN852010:ODN852011 ONJ852010:ONJ852011 OXF852010:OXF852011 PHB852010:PHB852011 PQX852010:PQX852011 QAT852010:QAT852011 QKP852010:QKP852011 QUL852010:QUL852011 REH852010:REH852011 ROD852010:ROD852011 RXZ852010:RXZ852011 SHV852010:SHV852011 SRR852010:SRR852011 TBN852010:TBN852011 TLJ852010:TLJ852011 TVF852010:TVF852011 UFB852010:UFB852011 UOX852010:UOX852011 UYT852010:UYT852011 VIP852010:VIP852011 VSL852010:VSL852011 WCH852010:WCH852011 WMD852010:WMD852011 WVZ852010:WVZ852011 R917546:R917547 JN917546:JN917547 TJ917546:TJ917547 ADF917546:ADF917547 ANB917546:ANB917547 AWX917546:AWX917547 BGT917546:BGT917547 BQP917546:BQP917547 CAL917546:CAL917547 CKH917546:CKH917547 CUD917546:CUD917547 DDZ917546:DDZ917547 DNV917546:DNV917547 DXR917546:DXR917547 EHN917546:EHN917547 ERJ917546:ERJ917547 FBF917546:FBF917547 FLB917546:FLB917547 FUX917546:FUX917547 GET917546:GET917547 GOP917546:GOP917547 GYL917546:GYL917547 HIH917546:HIH917547 HSD917546:HSD917547 IBZ917546:IBZ917547 ILV917546:ILV917547 IVR917546:IVR917547 JFN917546:JFN917547 JPJ917546:JPJ917547 JZF917546:JZF917547 KJB917546:KJB917547 KSX917546:KSX917547 LCT917546:LCT917547 LMP917546:LMP917547 LWL917546:LWL917547 MGH917546:MGH917547 MQD917546:MQD917547 MZZ917546:MZZ917547 NJV917546:NJV917547 NTR917546:NTR917547 ODN917546:ODN917547 ONJ917546:ONJ917547 OXF917546:OXF917547 PHB917546:PHB917547 PQX917546:PQX917547 QAT917546:QAT917547 QKP917546:QKP917547 QUL917546:QUL917547 REH917546:REH917547 ROD917546:ROD917547 RXZ917546:RXZ917547 SHV917546:SHV917547 SRR917546:SRR917547 TBN917546:TBN917547 TLJ917546:TLJ917547 TVF917546:TVF917547 UFB917546:UFB917547 UOX917546:UOX917547 UYT917546:UYT917547 VIP917546:VIP917547 VSL917546:VSL917547 WCH917546:WCH917547 WMD917546:WMD917547 WVZ917546:WVZ917547 R983082:R983083 JN983082:JN983083 TJ983082:TJ983083 ADF983082:ADF983083 ANB983082:ANB983083 AWX983082:AWX983083 BGT983082:BGT983083 BQP983082:BQP983083 CAL983082:CAL983083 CKH983082:CKH983083 CUD983082:CUD983083 DDZ983082:DDZ983083 DNV983082:DNV983083 DXR983082:DXR983083 EHN983082:EHN983083 ERJ983082:ERJ983083 FBF983082:FBF983083 FLB983082:FLB983083 FUX983082:FUX983083 GET983082:GET983083 GOP983082:GOP983083 GYL983082:GYL983083 HIH983082:HIH983083 HSD983082:HSD983083 IBZ983082:IBZ983083 ILV983082:ILV983083 IVR983082:IVR983083 JFN983082:JFN983083 JPJ983082:JPJ983083 JZF983082:JZF983083 KJB983082:KJB983083 KSX983082:KSX983083 LCT983082:LCT983083 LMP983082:LMP983083 LWL983082:LWL983083 MGH983082:MGH983083 MQD983082:MQD983083 MZZ983082:MZZ983083 NJV983082:NJV983083 NTR983082:NTR983083 ODN983082:ODN983083 ONJ983082:ONJ983083 OXF983082:OXF983083 PHB983082:PHB983083 PQX983082:PQX983083 QAT983082:QAT983083 QKP983082:QKP983083 QUL983082:QUL983083 REH983082:REH983083 ROD983082:ROD983083 RXZ983082:RXZ983083 SHV983082:SHV983083 SRR983082:SRR983083 TBN983082:TBN983083 TLJ983082:TLJ983083 TVF983082:TVF983083 UFB983082:UFB983083 UOX983082:UOX983083 UYT983082:UYT983083 VIP983082:VIP983083 VSL983082:VSL983083 WCH983082:WCH983083 WMD983082:WMD983083 WVZ983082:WVZ983083 WMD983108:WMD983109 JN55:JN56 TJ55:TJ56 ADF55:ADF56 ANB55:ANB56 AWX55:AWX56 BGT55:BGT56 BQP55:BQP56 CAL55:CAL56 CKH55:CKH56 CUD55:CUD56 DDZ55:DDZ56 DNV55:DNV56 DXR55:DXR56 EHN55:EHN56 ERJ55:ERJ56 FBF55:FBF56 FLB55:FLB56 FUX55:FUX56 GET55:GET56 GOP55:GOP56 GYL55:GYL56 HIH55:HIH56 HSD55:HSD56 IBZ55:IBZ56 ILV55:ILV56 IVR55:IVR56 JFN55:JFN56 JPJ55:JPJ56 JZF55:JZF56 KJB55:KJB56 KSX55:KSX56 LCT55:LCT56 LMP55:LMP56 LWL55:LWL56 MGH55:MGH56 MQD55:MQD56 MZZ55:MZZ56 NJV55:NJV56 NTR55:NTR56 ODN55:ODN56 ONJ55:ONJ56 OXF55:OXF56 PHB55:PHB56 PQX55:PQX56 QAT55:QAT56 QKP55:QKP56 QUL55:QUL56 REH55:REH56 ROD55:ROD56 RXZ55:RXZ56 SHV55:SHV56 SRR55:SRR56 TBN55:TBN56 TLJ55:TLJ56 TVF55:TVF56 UFB55:UFB56 UOX55:UOX56 UYT55:UYT56 VIP55:VIP56 VSL55:VSL56 WCH55:WCH56 WMD55:WMD56 WVZ55:WVZ56 R65591:R65592 JN65591:JN65592 TJ65591:TJ65592 ADF65591:ADF65592 ANB65591:ANB65592 AWX65591:AWX65592 BGT65591:BGT65592 BQP65591:BQP65592 CAL65591:CAL65592 CKH65591:CKH65592 CUD65591:CUD65592 DDZ65591:DDZ65592 DNV65591:DNV65592 DXR65591:DXR65592 EHN65591:EHN65592 ERJ65591:ERJ65592 FBF65591:FBF65592 FLB65591:FLB65592 FUX65591:FUX65592 GET65591:GET65592 GOP65591:GOP65592 GYL65591:GYL65592 HIH65591:HIH65592 HSD65591:HSD65592 IBZ65591:IBZ65592 ILV65591:ILV65592 IVR65591:IVR65592 JFN65591:JFN65592 JPJ65591:JPJ65592 JZF65591:JZF65592 KJB65591:KJB65592 KSX65591:KSX65592 LCT65591:LCT65592 LMP65591:LMP65592 LWL65591:LWL65592 MGH65591:MGH65592 MQD65591:MQD65592 MZZ65591:MZZ65592 NJV65591:NJV65592 NTR65591:NTR65592 ODN65591:ODN65592 ONJ65591:ONJ65592 OXF65591:OXF65592 PHB65591:PHB65592 PQX65591:PQX65592 QAT65591:QAT65592 QKP65591:QKP65592 QUL65591:QUL65592 REH65591:REH65592 ROD65591:ROD65592 RXZ65591:RXZ65592 SHV65591:SHV65592 SRR65591:SRR65592 TBN65591:TBN65592 TLJ65591:TLJ65592 TVF65591:TVF65592 UFB65591:UFB65592 UOX65591:UOX65592 UYT65591:UYT65592 VIP65591:VIP65592 VSL65591:VSL65592 WCH65591:WCH65592 WMD65591:WMD65592 WVZ65591:WVZ65592 R131127:R131128 JN131127:JN131128 TJ131127:TJ131128 ADF131127:ADF131128 ANB131127:ANB131128 AWX131127:AWX131128 BGT131127:BGT131128 BQP131127:BQP131128 CAL131127:CAL131128 CKH131127:CKH131128 CUD131127:CUD131128 DDZ131127:DDZ131128 DNV131127:DNV131128 DXR131127:DXR131128 EHN131127:EHN131128 ERJ131127:ERJ131128 FBF131127:FBF131128 FLB131127:FLB131128 FUX131127:FUX131128 GET131127:GET131128 GOP131127:GOP131128 GYL131127:GYL131128 HIH131127:HIH131128 HSD131127:HSD131128 IBZ131127:IBZ131128 ILV131127:ILV131128 IVR131127:IVR131128 JFN131127:JFN131128 JPJ131127:JPJ131128 JZF131127:JZF131128 KJB131127:KJB131128 KSX131127:KSX131128 LCT131127:LCT131128 LMP131127:LMP131128 LWL131127:LWL131128 MGH131127:MGH131128 MQD131127:MQD131128 MZZ131127:MZZ131128 NJV131127:NJV131128 NTR131127:NTR131128 ODN131127:ODN131128 ONJ131127:ONJ131128 OXF131127:OXF131128 PHB131127:PHB131128 PQX131127:PQX131128 QAT131127:QAT131128 QKP131127:QKP131128 QUL131127:QUL131128 REH131127:REH131128 ROD131127:ROD131128 RXZ131127:RXZ131128 SHV131127:SHV131128 SRR131127:SRR131128 TBN131127:TBN131128 TLJ131127:TLJ131128 TVF131127:TVF131128 UFB131127:UFB131128 UOX131127:UOX131128 UYT131127:UYT131128 VIP131127:VIP131128 VSL131127:VSL131128 WCH131127:WCH131128 WMD131127:WMD131128 WVZ131127:WVZ131128 R196663:R196664 JN196663:JN196664 TJ196663:TJ196664 ADF196663:ADF196664 ANB196663:ANB196664 AWX196663:AWX196664 BGT196663:BGT196664 BQP196663:BQP196664 CAL196663:CAL196664 CKH196663:CKH196664 CUD196663:CUD196664 DDZ196663:DDZ196664 DNV196663:DNV196664 DXR196663:DXR196664 EHN196663:EHN196664 ERJ196663:ERJ196664 FBF196663:FBF196664 FLB196663:FLB196664 FUX196663:FUX196664 GET196663:GET196664 GOP196663:GOP196664 GYL196663:GYL196664 HIH196663:HIH196664 HSD196663:HSD196664 IBZ196663:IBZ196664 ILV196663:ILV196664 IVR196663:IVR196664 JFN196663:JFN196664 JPJ196663:JPJ196664 JZF196663:JZF196664 KJB196663:KJB196664 KSX196663:KSX196664 LCT196663:LCT196664 LMP196663:LMP196664 LWL196663:LWL196664 MGH196663:MGH196664 MQD196663:MQD196664 MZZ196663:MZZ196664 NJV196663:NJV196664 NTR196663:NTR196664 ODN196663:ODN196664 ONJ196663:ONJ196664 OXF196663:OXF196664 PHB196663:PHB196664 PQX196663:PQX196664 QAT196663:QAT196664 QKP196663:QKP196664 QUL196663:QUL196664 REH196663:REH196664 ROD196663:ROD196664 RXZ196663:RXZ196664 SHV196663:SHV196664 SRR196663:SRR196664 TBN196663:TBN196664 TLJ196663:TLJ196664 TVF196663:TVF196664 UFB196663:UFB196664 UOX196663:UOX196664 UYT196663:UYT196664 VIP196663:VIP196664 VSL196663:VSL196664 WCH196663:WCH196664 WMD196663:WMD196664 WVZ196663:WVZ196664 R262199:R262200 JN262199:JN262200 TJ262199:TJ262200 ADF262199:ADF262200 ANB262199:ANB262200 AWX262199:AWX262200 BGT262199:BGT262200 BQP262199:BQP262200 CAL262199:CAL262200 CKH262199:CKH262200 CUD262199:CUD262200 DDZ262199:DDZ262200 DNV262199:DNV262200 DXR262199:DXR262200 EHN262199:EHN262200 ERJ262199:ERJ262200 FBF262199:FBF262200 FLB262199:FLB262200 FUX262199:FUX262200 GET262199:GET262200 GOP262199:GOP262200 GYL262199:GYL262200 HIH262199:HIH262200 HSD262199:HSD262200 IBZ262199:IBZ262200 ILV262199:ILV262200 IVR262199:IVR262200 JFN262199:JFN262200 JPJ262199:JPJ262200 JZF262199:JZF262200 KJB262199:KJB262200 KSX262199:KSX262200 LCT262199:LCT262200 LMP262199:LMP262200 LWL262199:LWL262200 MGH262199:MGH262200 MQD262199:MQD262200 MZZ262199:MZZ262200 NJV262199:NJV262200 NTR262199:NTR262200 ODN262199:ODN262200 ONJ262199:ONJ262200 OXF262199:OXF262200 PHB262199:PHB262200 PQX262199:PQX262200 QAT262199:QAT262200 QKP262199:QKP262200 QUL262199:QUL262200 REH262199:REH262200 ROD262199:ROD262200 RXZ262199:RXZ262200 SHV262199:SHV262200 SRR262199:SRR262200 TBN262199:TBN262200 TLJ262199:TLJ262200 TVF262199:TVF262200 UFB262199:UFB262200 UOX262199:UOX262200 UYT262199:UYT262200 VIP262199:VIP262200 VSL262199:VSL262200 WCH262199:WCH262200 WMD262199:WMD262200 WVZ262199:WVZ262200 R327735:R327736 JN327735:JN327736 TJ327735:TJ327736 ADF327735:ADF327736 ANB327735:ANB327736 AWX327735:AWX327736 BGT327735:BGT327736 BQP327735:BQP327736 CAL327735:CAL327736 CKH327735:CKH327736 CUD327735:CUD327736 DDZ327735:DDZ327736 DNV327735:DNV327736 DXR327735:DXR327736 EHN327735:EHN327736 ERJ327735:ERJ327736 FBF327735:FBF327736 FLB327735:FLB327736 FUX327735:FUX327736 GET327735:GET327736 GOP327735:GOP327736 GYL327735:GYL327736 HIH327735:HIH327736 HSD327735:HSD327736 IBZ327735:IBZ327736 ILV327735:ILV327736 IVR327735:IVR327736 JFN327735:JFN327736 JPJ327735:JPJ327736 JZF327735:JZF327736 KJB327735:KJB327736 KSX327735:KSX327736 LCT327735:LCT327736 LMP327735:LMP327736 LWL327735:LWL327736 MGH327735:MGH327736 MQD327735:MQD327736 MZZ327735:MZZ327736 NJV327735:NJV327736 NTR327735:NTR327736 ODN327735:ODN327736 ONJ327735:ONJ327736 OXF327735:OXF327736 PHB327735:PHB327736 PQX327735:PQX327736 QAT327735:QAT327736 QKP327735:QKP327736 QUL327735:QUL327736 REH327735:REH327736 ROD327735:ROD327736 RXZ327735:RXZ327736 SHV327735:SHV327736 SRR327735:SRR327736 TBN327735:TBN327736 TLJ327735:TLJ327736 TVF327735:TVF327736 UFB327735:UFB327736 UOX327735:UOX327736 UYT327735:UYT327736 VIP327735:VIP327736 VSL327735:VSL327736 WCH327735:WCH327736 WMD327735:WMD327736 WVZ327735:WVZ327736 R393271:R393272 JN393271:JN393272 TJ393271:TJ393272 ADF393271:ADF393272 ANB393271:ANB393272 AWX393271:AWX393272 BGT393271:BGT393272 BQP393271:BQP393272 CAL393271:CAL393272 CKH393271:CKH393272 CUD393271:CUD393272 DDZ393271:DDZ393272 DNV393271:DNV393272 DXR393271:DXR393272 EHN393271:EHN393272 ERJ393271:ERJ393272 FBF393271:FBF393272 FLB393271:FLB393272 FUX393271:FUX393272 GET393271:GET393272 GOP393271:GOP393272 GYL393271:GYL393272 HIH393271:HIH393272 HSD393271:HSD393272 IBZ393271:IBZ393272 ILV393271:ILV393272 IVR393271:IVR393272 JFN393271:JFN393272 JPJ393271:JPJ393272 JZF393271:JZF393272 KJB393271:KJB393272 KSX393271:KSX393272 LCT393271:LCT393272 LMP393271:LMP393272 LWL393271:LWL393272 MGH393271:MGH393272 MQD393271:MQD393272 MZZ393271:MZZ393272 NJV393271:NJV393272 NTR393271:NTR393272 ODN393271:ODN393272 ONJ393271:ONJ393272 OXF393271:OXF393272 PHB393271:PHB393272 PQX393271:PQX393272 QAT393271:QAT393272 QKP393271:QKP393272 QUL393271:QUL393272 REH393271:REH393272 ROD393271:ROD393272 RXZ393271:RXZ393272 SHV393271:SHV393272 SRR393271:SRR393272 TBN393271:TBN393272 TLJ393271:TLJ393272 TVF393271:TVF393272 UFB393271:UFB393272 UOX393271:UOX393272 UYT393271:UYT393272 VIP393271:VIP393272 VSL393271:VSL393272 WCH393271:WCH393272 WMD393271:WMD393272 WVZ393271:WVZ393272 R458807:R458808 JN458807:JN458808 TJ458807:TJ458808 ADF458807:ADF458808 ANB458807:ANB458808 AWX458807:AWX458808 BGT458807:BGT458808 BQP458807:BQP458808 CAL458807:CAL458808 CKH458807:CKH458808 CUD458807:CUD458808 DDZ458807:DDZ458808 DNV458807:DNV458808 DXR458807:DXR458808 EHN458807:EHN458808 ERJ458807:ERJ458808 FBF458807:FBF458808 FLB458807:FLB458808 FUX458807:FUX458808 GET458807:GET458808 GOP458807:GOP458808 GYL458807:GYL458808 HIH458807:HIH458808 HSD458807:HSD458808 IBZ458807:IBZ458808 ILV458807:ILV458808 IVR458807:IVR458808 JFN458807:JFN458808 JPJ458807:JPJ458808 JZF458807:JZF458808 KJB458807:KJB458808 KSX458807:KSX458808 LCT458807:LCT458808 LMP458807:LMP458808 LWL458807:LWL458808 MGH458807:MGH458808 MQD458807:MQD458808 MZZ458807:MZZ458808 NJV458807:NJV458808 NTR458807:NTR458808 ODN458807:ODN458808 ONJ458807:ONJ458808 OXF458807:OXF458808 PHB458807:PHB458808 PQX458807:PQX458808 QAT458807:QAT458808 QKP458807:QKP458808 QUL458807:QUL458808 REH458807:REH458808 ROD458807:ROD458808 RXZ458807:RXZ458808 SHV458807:SHV458808 SRR458807:SRR458808 TBN458807:TBN458808 TLJ458807:TLJ458808 TVF458807:TVF458808 UFB458807:UFB458808 UOX458807:UOX458808 UYT458807:UYT458808 VIP458807:VIP458808 VSL458807:VSL458808 WCH458807:WCH458808 WMD458807:WMD458808 WVZ458807:WVZ458808 R524343:R524344 JN524343:JN524344 TJ524343:TJ524344 ADF524343:ADF524344 ANB524343:ANB524344 AWX524343:AWX524344 BGT524343:BGT524344 BQP524343:BQP524344 CAL524343:CAL524344 CKH524343:CKH524344 CUD524343:CUD524344 DDZ524343:DDZ524344 DNV524343:DNV524344 DXR524343:DXR524344 EHN524343:EHN524344 ERJ524343:ERJ524344 FBF524343:FBF524344 FLB524343:FLB524344 FUX524343:FUX524344 GET524343:GET524344 GOP524343:GOP524344 GYL524343:GYL524344 HIH524343:HIH524344 HSD524343:HSD524344 IBZ524343:IBZ524344 ILV524343:ILV524344 IVR524343:IVR524344 JFN524343:JFN524344 JPJ524343:JPJ524344 JZF524343:JZF524344 KJB524343:KJB524344 KSX524343:KSX524344 LCT524343:LCT524344 LMP524343:LMP524344 LWL524343:LWL524344 MGH524343:MGH524344 MQD524343:MQD524344 MZZ524343:MZZ524344 NJV524343:NJV524344 NTR524343:NTR524344 ODN524343:ODN524344 ONJ524343:ONJ524344 OXF524343:OXF524344 PHB524343:PHB524344 PQX524343:PQX524344 QAT524343:QAT524344 QKP524343:QKP524344 QUL524343:QUL524344 REH524343:REH524344 ROD524343:ROD524344 RXZ524343:RXZ524344 SHV524343:SHV524344 SRR524343:SRR524344 TBN524343:TBN524344 TLJ524343:TLJ524344 TVF524343:TVF524344 UFB524343:UFB524344 UOX524343:UOX524344 UYT524343:UYT524344 VIP524343:VIP524344 VSL524343:VSL524344 WCH524343:WCH524344 WMD524343:WMD524344 WVZ524343:WVZ524344 R589879:R589880 JN589879:JN589880 TJ589879:TJ589880 ADF589879:ADF589880 ANB589879:ANB589880 AWX589879:AWX589880 BGT589879:BGT589880 BQP589879:BQP589880 CAL589879:CAL589880 CKH589879:CKH589880 CUD589879:CUD589880 DDZ589879:DDZ589880 DNV589879:DNV589880 DXR589879:DXR589880 EHN589879:EHN589880 ERJ589879:ERJ589880 FBF589879:FBF589880 FLB589879:FLB589880 FUX589879:FUX589880 GET589879:GET589880 GOP589879:GOP589880 GYL589879:GYL589880 HIH589879:HIH589880 HSD589879:HSD589880 IBZ589879:IBZ589880 ILV589879:ILV589880 IVR589879:IVR589880 JFN589879:JFN589880 JPJ589879:JPJ589880 JZF589879:JZF589880 KJB589879:KJB589880 KSX589879:KSX589880 LCT589879:LCT589880 LMP589879:LMP589880 LWL589879:LWL589880 MGH589879:MGH589880 MQD589879:MQD589880 MZZ589879:MZZ589880 NJV589879:NJV589880 NTR589879:NTR589880 ODN589879:ODN589880 ONJ589879:ONJ589880 OXF589879:OXF589880 PHB589879:PHB589880 PQX589879:PQX589880 QAT589879:QAT589880 QKP589879:QKP589880 QUL589879:QUL589880 REH589879:REH589880 ROD589879:ROD589880 RXZ589879:RXZ589880 SHV589879:SHV589880 SRR589879:SRR589880 TBN589879:TBN589880 TLJ589879:TLJ589880 TVF589879:TVF589880 UFB589879:UFB589880 UOX589879:UOX589880 UYT589879:UYT589880 VIP589879:VIP589880 VSL589879:VSL589880 WCH589879:WCH589880 WMD589879:WMD589880 WVZ589879:WVZ589880 R655415:R655416 JN655415:JN655416 TJ655415:TJ655416 ADF655415:ADF655416 ANB655415:ANB655416 AWX655415:AWX655416 BGT655415:BGT655416 BQP655415:BQP655416 CAL655415:CAL655416 CKH655415:CKH655416 CUD655415:CUD655416 DDZ655415:DDZ655416 DNV655415:DNV655416 DXR655415:DXR655416 EHN655415:EHN655416 ERJ655415:ERJ655416 FBF655415:FBF655416 FLB655415:FLB655416 FUX655415:FUX655416 GET655415:GET655416 GOP655415:GOP655416 GYL655415:GYL655416 HIH655415:HIH655416 HSD655415:HSD655416 IBZ655415:IBZ655416 ILV655415:ILV655416 IVR655415:IVR655416 JFN655415:JFN655416 JPJ655415:JPJ655416 JZF655415:JZF655416 KJB655415:KJB655416 KSX655415:KSX655416 LCT655415:LCT655416 LMP655415:LMP655416 LWL655415:LWL655416 MGH655415:MGH655416 MQD655415:MQD655416 MZZ655415:MZZ655416 NJV655415:NJV655416 NTR655415:NTR655416 ODN655415:ODN655416 ONJ655415:ONJ655416 OXF655415:OXF655416 PHB655415:PHB655416 PQX655415:PQX655416 QAT655415:QAT655416 QKP655415:QKP655416 QUL655415:QUL655416 REH655415:REH655416 ROD655415:ROD655416 RXZ655415:RXZ655416 SHV655415:SHV655416 SRR655415:SRR655416 TBN655415:TBN655416 TLJ655415:TLJ655416 TVF655415:TVF655416 UFB655415:UFB655416 UOX655415:UOX655416 UYT655415:UYT655416 VIP655415:VIP655416 VSL655415:VSL655416 WCH655415:WCH655416 WMD655415:WMD655416 WVZ655415:WVZ655416 R720951:R720952 JN720951:JN720952 TJ720951:TJ720952 ADF720951:ADF720952 ANB720951:ANB720952 AWX720951:AWX720952 BGT720951:BGT720952 BQP720951:BQP720952 CAL720951:CAL720952 CKH720951:CKH720952 CUD720951:CUD720952 DDZ720951:DDZ720952 DNV720951:DNV720952 DXR720951:DXR720952 EHN720951:EHN720952 ERJ720951:ERJ720952 FBF720951:FBF720952 FLB720951:FLB720952 FUX720951:FUX720952 GET720951:GET720952 GOP720951:GOP720952 GYL720951:GYL720952 HIH720951:HIH720952 HSD720951:HSD720952 IBZ720951:IBZ720952 ILV720951:ILV720952 IVR720951:IVR720952 JFN720951:JFN720952 JPJ720951:JPJ720952 JZF720951:JZF720952 KJB720951:KJB720952 KSX720951:KSX720952 LCT720951:LCT720952 LMP720951:LMP720952 LWL720951:LWL720952 MGH720951:MGH720952 MQD720951:MQD720952 MZZ720951:MZZ720952 NJV720951:NJV720952 NTR720951:NTR720952 ODN720951:ODN720952 ONJ720951:ONJ720952 OXF720951:OXF720952 PHB720951:PHB720952 PQX720951:PQX720952 QAT720951:QAT720952 QKP720951:QKP720952 QUL720951:QUL720952 REH720951:REH720952 ROD720951:ROD720952 RXZ720951:RXZ720952 SHV720951:SHV720952 SRR720951:SRR720952 TBN720951:TBN720952 TLJ720951:TLJ720952 TVF720951:TVF720952 UFB720951:UFB720952 UOX720951:UOX720952 UYT720951:UYT720952 VIP720951:VIP720952 VSL720951:VSL720952 WCH720951:WCH720952 WMD720951:WMD720952 WVZ720951:WVZ720952 R786487:R786488 JN786487:JN786488 TJ786487:TJ786488 ADF786487:ADF786488 ANB786487:ANB786488 AWX786487:AWX786488 BGT786487:BGT786488 BQP786487:BQP786488 CAL786487:CAL786488 CKH786487:CKH786488 CUD786487:CUD786488 DDZ786487:DDZ786488 DNV786487:DNV786488 DXR786487:DXR786488 EHN786487:EHN786488 ERJ786487:ERJ786488 FBF786487:FBF786488 FLB786487:FLB786488 FUX786487:FUX786488 GET786487:GET786488 GOP786487:GOP786488 GYL786487:GYL786488 HIH786487:HIH786488 HSD786487:HSD786488 IBZ786487:IBZ786488 ILV786487:ILV786488 IVR786487:IVR786488 JFN786487:JFN786488 JPJ786487:JPJ786488 JZF786487:JZF786488 KJB786487:KJB786488 KSX786487:KSX786488 LCT786487:LCT786488 LMP786487:LMP786488 LWL786487:LWL786488 MGH786487:MGH786488 MQD786487:MQD786488 MZZ786487:MZZ786488 NJV786487:NJV786488 NTR786487:NTR786488 ODN786487:ODN786488 ONJ786487:ONJ786488 OXF786487:OXF786488 PHB786487:PHB786488 PQX786487:PQX786488 QAT786487:QAT786488 QKP786487:QKP786488 QUL786487:QUL786488 REH786487:REH786488 ROD786487:ROD786488 RXZ786487:RXZ786488 SHV786487:SHV786488 SRR786487:SRR786488 TBN786487:TBN786488 TLJ786487:TLJ786488 TVF786487:TVF786488 UFB786487:UFB786488 UOX786487:UOX786488 UYT786487:UYT786488 VIP786487:VIP786488 VSL786487:VSL786488 WCH786487:WCH786488 WMD786487:WMD786488 WVZ786487:WVZ786488 R852023:R852024 JN852023:JN852024 TJ852023:TJ852024 ADF852023:ADF852024 ANB852023:ANB852024 AWX852023:AWX852024 BGT852023:BGT852024 BQP852023:BQP852024 CAL852023:CAL852024 CKH852023:CKH852024 CUD852023:CUD852024 DDZ852023:DDZ852024 DNV852023:DNV852024 DXR852023:DXR852024 EHN852023:EHN852024 ERJ852023:ERJ852024 FBF852023:FBF852024 FLB852023:FLB852024 FUX852023:FUX852024 GET852023:GET852024 GOP852023:GOP852024 GYL852023:GYL852024 HIH852023:HIH852024 HSD852023:HSD852024 IBZ852023:IBZ852024 ILV852023:ILV852024 IVR852023:IVR852024 JFN852023:JFN852024 JPJ852023:JPJ852024 JZF852023:JZF852024 KJB852023:KJB852024 KSX852023:KSX852024 LCT852023:LCT852024 LMP852023:LMP852024 LWL852023:LWL852024 MGH852023:MGH852024 MQD852023:MQD852024 MZZ852023:MZZ852024 NJV852023:NJV852024 NTR852023:NTR852024 ODN852023:ODN852024 ONJ852023:ONJ852024 OXF852023:OXF852024 PHB852023:PHB852024 PQX852023:PQX852024 QAT852023:QAT852024 QKP852023:QKP852024 QUL852023:QUL852024 REH852023:REH852024 ROD852023:ROD852024 RXZ852023:RXZ852024 SHV852023:SHV852024 SRR852023:SRR852024 TBN852023:TBN852024 TLJ852023:TLJ852024 TVF852023:TVF852024 UFB852023:UFB852024 UOX852023:UOX852024 UYT852023:UYT852024 VIP852023:VIP852024 VSL852023:VSL852024 WCH852023:WCH852024 WMD852023:WMD852024 WVZ852023:WVZ852024 R917559:R917560 JN917559:JN917560 TJ917559:TJ917560 ADF917559:ADF917560 ANB917559:ANB917560 AWX917559:AWX917560 BGT917559:BGT917560 BQP917559:BQP917560 CAL917559:CAL917560 CKH917559:CKH917560 CUD917559:CUD917560 DDZ917559:DDZ917560 DNV917559:DNV917560 DXR917559:DXR917560 EHN917559:EHN917560 ERJ917559:ERJ917560 FBF917559:FBF917560 FLB917559:FLB917560 FUX917559:FUX917560 GET917559:GET917560 GOP917559:GOP917560 GYL917559:GYL917560 HIH917559:HIH917560 HSD917559:HSD917560 IBZ917559:IBZ917560 ILV917559:ILV917560 IVR917559:IVR917560 JFN917559:JFN917560 JPJ917559:JPJ917560 JZF917559:JZF917560 KJB917559:KJB917560 KSX917559:KSX917560 LCT917559:LCT917560 LMP917559:LMP917560 LWL917559:LWL917560 MGH917559:MGH917560 MQD917559:MQD917560 MZZ917559:MZZ917560 NJV917559:NJV917560 NTR917559:NTR917560 ODN917559:ODN917560 ONJ917559:ONJ917560 OXF917559:OXF917560 PHB917559:PHB917560 PQX917559:PQX917560 QAT917559:QAT917560 QKP917559:QKP917560 QUL917559:QUL917560 REH917559:REH917560 ROD917559:ROD917560 RXZ917559:RXZ917560 SHV917559:SHV917560 SRR917559:SRR917560 TBN917559:TBN917560 TLJ917559:TLJ917560 TVF917559:TVF917560 UFB917559:UFB917560 UOX917559:UOX917560 UYT917559:UYT917560 VIP917559:VIP917560 VSL917559:VSL917560 WCH917559:WCH917560 WMD917559:WMD917560 WVZ917559:WVZ917560 R983095:R983096 JN983095:JN983096 TJ983095:TJ983096 ADF983095:ADF983096 ANB983095:ANB983096 AWX983095:AWX983096 BGT983095:BGT983096 BQP983095:BQP983096 CAL983095:CAL983096 CKH983095:CKH983096 CUD983095:CUD983096 DDZ983095:DDZ983096 DNV983095:DNV983096 DXR983095:DXR983096 EHN983095:EHN983096 ERJ983095:ERJ983096 FBF983095:FBF983096 FLB983095:FLB983096 FUX983095:FUX983096 GET983095:GET983096 GOP983095:GOP983096 GYL983095:GYL983096 HIH983095:HIH983096 HSD983095:HSD983096 IBZ983095:IBZ983096 ILV983095:ILV983096 IVR983095:IVR983096 JFN983095:JFN983096 JPJ983095:JPJ983096 JZF983095:JZF983096 KJB983095:KJB983096 KSX983095:KSX983096 LCT983095:LCT983096 LMP983095:LMP983096 LWL983095:LWL983096 MGH983095:MGH983096 MQD983095:MQD983096 MZZ983095:MZZ983096 NJV983095:NJV983096 NTR983095:NTR983096 ODN983095:ODN983096 ONJ983095:ONJ983096 OXF983095:OXF983096 PHB983095:PHB983096 PQX983095:PQX983096 QAT983095:QAT983096 QKP983095:QKP983096 QUL983095:QUL983096 REH983095:REH983096 ROD983095:ROD983096 RXZ983095:RXZ983096 SHV983095:SHV983096 SRR983095:SRR983096 TBN983095:TBN983096 TLJ983095:TLJ983096 TVF983095:TVF983096 UFB983095:UFB983096 UOX983095:UOX983096 UYT983095:UYT983096 VIP983095:VIP983096 VSL983095:VSL983096 WCH983095:WCH983096 WMD983095:WMD983096 WVZ983095:WVZ983096 WCH983108:WCH983109 JN68:JN69 TJ68:TJ69 ADF68:ADF69 ANB68:ANB69 AWX68:AWX69 BGT68:BGT69 BQP68:BQP69 CAL68:CAL69 CKH68:CKH69 CUD68:CUD69 DDZ68:DDZ69 DNV68:DNV69 DXR68:DXR69 EHN68:EHN69 ERJ68:ERJ69 FBF68:FBF69 FLB68:FLB69 FUX68:FUX69 GET68:GET69 GOP68:GOP69 GYL68:GYL69 HIH68:HIH69 HSD68:HSD69 IBZ68:IBZ69 ILV68:ILV69 IVR68:IVR69 JFN68:JFN69 JPJ68:JPJ69 JZF68:JZF69 KJB68:KJB69 KSX68:KSX69 LCT68:LCT69 LMP68:LMP69 LWL68:LWL69 MGH68:MGH69 MQD68:MQD69 MZZ68:MZZ69 NJV68:NJV69 NTR68:NTR69 ODN68:ODN69 ONJ68:ONJ69 OXF68:OXF69 PHB68:PHB69 PQX68:PQX69 QAT68:QAT69 QKP68:QKP69 QUL68:QUL69 REH68:REH69 ROD68:ROD69 RXZ68:RXZ69 SHV68:SHV69 SRR68:SRR69 TBN68:TBN69 TLJ68:TLJ69 TVF68:TVF69 UFB68:UFB69 UOX68:UOX69 UYT68:UYT69 VIP68:VIP69 VSL68:VSL69 WCH68:WCH69 WMD68:WMD69 WVZ68:WVZ69 R65604:R65605 JN65604:JN65605 TJ65604:TJ65605 ADF65604:ADF65605 ANB65604:ANB65605 AWX65604:AWX65605 BGT65604:BGT65605 BQP65604:BQP65605 CAL65604:CAL65605 CKH65604:CKH65605 CUD65604:CUD65605 DDZ65604:DDZ65605 DNV65604:DNV65605 DXR65604:DXR65605 EHN65604:EHN65605 ERJ65604:ERJ65605 FBF65604:FBF65605 FLB65604:FLB65605 FUX65604:FUX65605 GET65604:GET65605 GOP65604:GOP65605 GYL65604:GYL65605 HIH65604:HIH65605 HSD65604:HSD65605 IBZ65604:IBZ65605 ILV65604:ILV65605 IVR65604:IVR65605 JFN65604:JFN65605 JPJ65604:JPJ65605 JZF65604:JZF65605 KJB65604:KJB65605 KSX65604:KSX65605 LCT65604:LCT65605 LMP65604:LMP65605 LWL65604:LWL65605 MGH65604:MGH65605 MQD65604:MQD65605 MZZ65604:MZZ65605 NJV65604:NJV65605 NTR65604:NTR65605 ODN65604:ODN65605 ONJ65604:ONJ65605 OXF65604:OXF65605 PHB65604:PHB65605 PQX65604:PQX65605 QAT65604:QAT65605 QKP65604:QKP65605 QUL65604:QUL65605 REH65604:REH65605 ROD65604:ROD65605 RXZ65604:RXZ65605 SHV65604:SHV65605 SRR65604:SRR65605 TBN65604:TBN65605 TLJ65604:TLJ65605 TVF65604:TVF65605 UFB65604:UFB65605 UOX65604:UOX65605 UYT65604:UYT65605 VIP65604:VIP65605 VSL65604:VSL65605 WCH65604:WCH65605 WMD65604:WMD65605 WVZ65604:WVZ65605 R131140:R131141 JN131140:JN131141 TJ131140:TJ131141 ADF131140:ADF131141 ANB131140:ANB131141 AWX131140:AWX131141 BGT131140:BGT131141 BQP131140:BQP131141 CAL131140:CAL131141 CKH131140:CKH131141 CUD131140:CUD131141 DDZ131140:DDZ131141 DNV131140:DNV131141 DXR131140:DXR131141 EHN131140:EHN131141 ERJ131140:ERJ131141 FBF131140:FBF131141 FLB131140:FLB131141 FUX131140:FUX131141 GET131140:GET131141 GOP131140:GOP131141 GYL131140:GYL131141 HIH131140:HIH131141 HSD131140:HSD131141 IBZ131140:IBZ131141 ILV131140:ILV131141 IVR131140:IVR131141 JFN131140:JFN131141 JPJ131140:JPJ131141 JZF131140:JZF131141 KJB131140:KJB131141 KSX131140:KSX131141 LCT131140:LCT131141 LMP131140:LMP131141 LWL131140:LWL131141 MGH131140:MGH131141 MQD131140:MQD131141 MZZ131140:MZZ131141 NJV131140:NJV131141 NTR131140:NTR131141 ODN131140:ODN131141 ONJ131140:ONJ131141 OXF131140:OXF131141 PHB131140:PHB131141 PQX131140:PQX131141 QAT131140:QAT131141 QKP131140:QKP131141 QUL131140:QUL131141 REH131140:REH131141 ROD131140:ROD131141 RXZ131140:RXZ131141 SHV131140:SHV131141 SRR131140:SRR131141 TBN131140:TBN131141 TLJ131140:TLJ131141 TVF131140:TVF131141 UFB131140:UFB131141 UOX131140:UOX131141 UYT131140:UYT131141 VIP131140:VIP131141 VSL131140:VSL131141 WCH131140:WCH131141 WMD131140:WMD131141 WVZ131140:WVZ131141 R196676:R196677 JN196676:JN196677 TJ196676:TJ196677 ADF196676:ADF196677 ANB196676:ANB196677 AWX196676:AWX196677 BGT196676:BGT196677 BQP196676:BQP196677 CAL196676:CAL196677 CKH196676:CKH196677 CUD196676:CUD196677 DDZ196676:DDZ196677 DNV196676:DNV196677 DXR196676:DXR196677 EHN196676:EHN196677 ERJ196676:ERJ196677 FBF196676:FBF196677 FLB196676:FLB196677 FUX196676:FUX196677 GET196676:GET196677 GOP196676:GOP196677 GYL196676:GYL196677 HIH196676:HIH196677 HSD196676:HSD196677 IBZ196676:IBZ196677 ILV196676:ILV196677 IVR196676:IVR196677 JFN196676:JFN196677 JPJ196676:JPJ196677 JZF196676:JZF196677 KJB196676:KJB196677 KSX196676:KSX196677 LCT196676:LCT196677 LMP196676:LMP196677 LWL196676:LWL196677 MGH196676:MGH196677 MQD196676:MQD196677 MZZ196676:MZZ196677 NJV196676:NJV196677 NTR196676:NTR196677 ODN196676:ODN196677 ONJ196676:ONJ196677 OXF196676:OXF196677 PHB196676:PHB196677 PQX196676:PQX196677 QAT196676:QAT196677 QKP196676:QKP196677 QUL196676:QUL196677 REH196676:REH196677 ROD196676:ROD196677 RXZ196676:RXZ196677 SHV196676:SHV196677 SRR196676:SRR196677 TBN196676:TBN196677 TLJ196676:TLJ196677 TVF196676:TVF196677 UFB196676:UFB196677 UOX196676:UOX196677 UYT196676:UYT196677 VIP196676:VIP196677 VSL196676:VSL196677 WCH196676:WCH196677 WMD196676:WMD196677 WVZ196676:WVZ196677 R262212:R262213 JN262212:JN262213 TJ262212:TJ262213 ADF262212:ADF262213 ANB262212:ANB262213 AWX262212:AWX262213 BGT262212:BGT262213 BQP262212:BQP262213 CAL262212:CAL262213 CKH262212:CKH262213 CUD262212:CUD262213 DDZ262212:DDZ262213 DNV262212:DNV262213 DXR262212:DXR262213 EHN262212:EHN262213 ERJ262212:ERJ262213 FBF262212:FBF262213 FLB262212:FLB262213 FUX262212:FUX262213 GET262212:GET262213 GOP262212:GOP262213 GYL262212:GYL262213 HIH262212:HIH262213 HSD262212:HSD262213 IBZ262212:IBZ262213 ILV262212:ILV262213 IVR262212:IVR262213 JFN262212:JFN262213 JPJ262212:JPJ262213 JZF262212:JZF262213 KJB262212:KJB262213 KSX262212:KSX262213 LCT262212:LCT262213 LMP262212:LMP262213 LWL262212:LWL262213 MGH262212:MGH262213 MQD262212:MQD262213 MZZ262212:MZZ262213 NJV262212:NJV262213 NTR262212:NTR262213 ODN262212:ODN262213 ONJ262212:ONJ262213 OXF262212:OXF262213 PHB262212:PHB262213 PQX262212:PQX262213 QAT262212:QAT262213 QKP262212:QKP262213 QUL262212:QUL262213 REH262212:REH262213 ROD262212:ROD262213 RXZ262212:RXZ262213 SHV262212:SHV262213 SRR262212:SRR262213 TBN262212:TBN262213 TLJ262212:TLJ262213 TVF262212:TVF262213 UFB262212:UFB262213 UOX262212:UOX262213 UYT262212:UYT262213 VIP262212:VIP262213 VSL262212:VSL262213 WCH262212:WCH262213 WMD262212:WMD262213 WVZ262212:WVZ262213 R327748:R327749 JN327748:JN327749 TJ327748:TJ327749 ADF327748:ADF327749 ANB327748:ANB327749 AWX327748:AWX327749 BGT327748:BGT327749 BQP327748:BQP327749 CAL327748:CAL327749 CKH327748:CKH327749 CUD327748:CUD327749 DDZ327748:DDZ327749 DNV327748:DNV327749 DXR327748:DXR327749 EHN327748:EHN327749 ERJ327748:ERJ327749 FBF327748:FBF327749 FLB327748:FLB327749 FUX327748:FUX327749 GET327748:GET327749 GOP327748:GOP327749 GYL327748:GYL327749 HIH327748:HIH327749 HSD327748:HSD327749 IBZ327748:IBZ327749 ILV327748:ILV327749 IVR327748:IVR327749 JFN327748:JFN327749 JPJ327748:JPJ327749 JZF327748:JZF327749 KJB327748:KJB327749 KSX327748:KSX327749 LCT327748:LCT327749 LMP327748:LMP327749 LWL327748:LWL327749 MGH327748:MGH327749 MQD327748:MQD327749 MZZ327748:MZZ327749 NJV327748:NJV327749 NTR327748:NTR327749 ODN327748:ODN327749 ONJ327748:ONJ327749 OXF327748:OXF327749 PHB327748:PHB327749 PQX327748:PQX327749 QAT327748:QAT327749 QKP327748:QKP327749 QUL327748:QUL327749 REH327748:REH327749 ROD327748:ROD327749 RXZ327748:RXZ327749 SHV327748:SHV327749 SRR327748:SRR327749 TBN327748:TBN327749 TLJ327748:TLJ327749 TVF327748:TVF327749 UFB327748:UFB327749 UOX327748:UOX327749 UYT327748:UYT327749 VIP327748:VIP327749 VSL327748:VSL327749 WCH327748:WCH327749 WMD327748:WMD327749 WVZ327748:WVZ327749 R393284:R393285 JN393284:JN393285 TJ393284:TJ393285 ADF393284:ADF393285 ANB393284:ANB393285 AWX393284:AWX393285 BGT393284:BGT393285 BQP393284:BQP393285 CAL393284:CAL393285 CKH393284:CKH393285 CUD393284:CUD393285 DDZ393284:DDZ393285 DNV393284:DNV393285 DXR393284:DXR393285 EHN393284:EHN393285 ERJ393284:ERJ393285 FBF393284:FBF393285 FLB393284:FLB393285 FUX393284:FUX393285 GET393284:GET393285 GOP393284:GOP393285 GYL393284:GYL393285 HIH393284:HIH393285 HSD393284:HSD393285 IBZ393284:IBZ393285 ILV393284:ILV393285 IVR393284:IVR393285 JFN393284:JFN393285 JPJ393284:JPJ393285 JZF393284:JZF393285 KJB393284:KJB393285 KSX393284:KSX393285 LCT393284:LCT393285 LMP393284:LMP393285 LWL393284:LWL393285 MGH393284:MGH393285 MQD393284:MQD393285 MZZ393284:MZZ393285 NJV393284:NJV393285 NTR393284:NTR393285 ODN393284:ODN393285 ONJ393284:ONJ393285 OXF393284:OXF393285 PHB393284:PHB393285 PQX393284:PQX393285 QAT393284:QAT393285 QKP393284:QKP393285 QUL393284:QUL393285 REH393284:REH393285 ROD393284:ROD393285 RXZ393284:RXZ393285 SHV393284:SHV393285 SRR393284:SRR393285 TBN393284:TBN393285 TLJ393284:TLJ393285 TVF393284:TVF393285 UFB393284:UFB393285 UOX393284:UOX393285 UYT393284:UYT393285 VIP393284:VIP393285 VSL393284:VSL393285 WCH393284:WCH393285 WMD393284:WMD393285 WVZ393284:WVZ393285 R458820:R458821 JN458820:JN458821 TJ458820:TJ458821 ADF458820:ADF458821 ANB458820:ANB458821 AWX458820:AWX458821 BGT458820:BGT458821 BQP458820:BQP458821 CAL458820:CAL458821 CKH458820:CKH458821 CUD458820:CUD458821 DDZ458820:DDZ458821 DNV458820:DNV458821 DXR458820:DXR458821 EHN458820:EHN458821 ERJ458820:ERJ458821 FBF458820:FBF458821 FLB458820:FLB458821 FUX458820:FUX458821 GET458820:GET458821 GOP458820:GOP458821 GYL458820:GYL458821 HIH458820:HIH458821 HSD458820:HSD458821 IBZ458820:IBZ458821 ILV458820:ILV458821 IVR458820:IVR458821 JFN458820:JFN458821 JPJ458820:JPJ458821 JZF458820:JZF458821 KJB458820:KJB458821 KSX458820:KSX458821 LCT458820:LCT458821 LMP458820:LMP458821 LWL458820:LWL458821 MGH458820:MGH458821 MQD458820:MQD458821 MZZ458820:MZZ458821 NJV458820:NJV458821 NTR458820:NTR458821 ODN458820:ODN458821 ONJ458820:ONJ458821 OXF458820:OXF458821 PHB458820:PHB458821 PQX458820:PQX458821 QAT458820:QAT458821 QKP458820:QKP458821 QUL458820:QUL458821 REH458820:REH458821 ROD458820:ROD458821 RXZ458820:RXZ458821 SHV458820:SHV458821 SRR458820:SRR458821 TBN458820:TBN458821 TLJ458820:TLJ458821 TVF458820:TVF458821 UFB458820:UFB458821 UOX458820:UOX458821 UYT458820:UYT458821 VIP458820:VIP458821 VSL458820:VSL458821 WCH458820:WCH458821 WMD458820:WMD458821 WVZ458820:WVZ458821 R524356:R524357 JN524356:JN524357 TJ524356:TJ524357 ADF524356:ADF524357 ANB524356:ANB524357 AWX524356:AWX524357 BGT524356:BGT524357 BQP524356:BQP524357 CAL524356:CAL524357 CKH524356:CKH524357 CUD524356:CUD524357 DDZ524356:DDZ524357 DNV524356:DNV524357 DXR524356:DXR524357 EHN524356:EHN524357 ERJ524356:ERJ524357 FBF524356:FBF524357 FLB524356:FLB524357 FUX524356:FUX524357 GET524356:GET524357 GOP524356:GOP524357 GYL524356:GYL524357 HIH524356:HIH524357 HSD524356:HSD524357 IBZ524356:IBZ524357 ILV524356:ILV524357 IVR524356:IVR524357 JFN524356:JFN524357 JPJ524356:JPJ524357 JZF524356:JZF524357 KJB524356:KJB524357 KSX524356:KSX524357 LCT524356:LCT524357 LMP524356:LMP524357 LWL524356:LWL524357 MGH524356:MGH524357 MQD524356:MQD524357 MZZ524356:MZZ524357 NJV524356:NJV524357 NTR524356:NTR524357 ODN524356:ODN524357 ONJ524356:ONJ524357 OXF524356:OXF524357 PHB524356:PHB524357 PQX524356:PQX524357 QAT524356:QAT524357 QKP524356:QKP524357 QUL524356:QUL524357 REH524356:REH524357 ROD524356:ROD524357 RXZ524356:RXZ524357 SHV524356:SHV524357 SRR524356:SRR524357 TBN524356:TBN524357 TLJ524356:TLJ524357 TVF524356:TVF524357 UFB524356:UFB524357 UOX524356:UOX524357 UYT524356:UYT524357 VIP524356:VIP524357 VSL524356:VSL524357 WCH524356:WCH524357 WMD524356:WMD524357 WVZ524356:WVZ524357 R589892:R589893 JN589892:JN589893 TJ589892:TJ589893 ADF589892:ADF589893 ANB589892:ANB589893 AWX589892:AWX589893 BGT589892:BGT589893 BQP589892:BQP589893 CAL589892:CAL589893 CKH589892:CKH589893 CUD589892:CUD589893 DDZ589892:DDZ589893 DNV589892:DNV589893 DXR589892:DXR589893 EHN589892:EHN589893 ERJ589892:ERJ589893 FBF589892:FBF589893 FLB589892:FLB589893 FUX589892:FUX589893 GET589892:GET589893 GOP589892:GOP589893 GYL589892:GYL589893 HIH589892:HIH589893 HSD589892:HSD589893 IBZ589892:IBZ589893 ILV589892:ILV589893 IVR589892:IVR589893 JFN589892:JFN589893 JPJ589892:JPJ589893 JZF589892:JZF589893 KJB589892:KJB589893 KSX589892:KSX589893 LCT589892:LCT589893 LMP589892:LMP589893 LWL589892:LWL589893 MGH589892:MGH589893 MQD589892:MQD589893 MZZ589892:MZZ589893 NJV589892:NJV589893 NTR589892:NTR589893 ODN589892:ODN589893 ONJ589892:ONJ589893 OXF589892:OXF589893 PHB589892:PHB589893 PQX589892:PQX589893 QAT589892:QAT589893 QKP589892:QKP589893 QUL589892:QUL589893 REH589892:REH589893 ROD589892:ROD589893 RXZ589892:RXZ589893 SHV589892:SHV589893 SRR589892:SRR589893 TBN589892:TBN589893 TLJ589892:TLJ589893 TVF589892:TVF589893 UFB589892:UFB589893 UOX589892:UOX589893 UYT589892:UYT589893 VIP589892:VIP589893 VSL589892:VSL589893 WCH589892:WCH589893 WMD589892:WMD589893 WVZ589892:WVZ589893 R655428:R655429 JN655428:JN655429 TJ655428:TJ655429 ADF655428:ADF655429 ANB655428:ANB655429 AWX655428:AWX655429 BGT655428:BGT655429 BQP655428:BQP655429 CAL655428:CAL655429 CKH655428:CKH655429 CUD655428:CUD655429 DDZ655428:DDZ655429 DNV655428:DNV655429 DXR655428:DXR655429 EHN655428:EHN655429 ERJ655428:ERJ655429 FBF655428:FBF655429 FLB655428:FLB655429 FUX655428:FUX655429 GET655428:GET655429 GOP655428:GOP655429 GYL655428:GYL655429 HIH655428:HIH655429 HSD655428:HSD655429 IBZ655428:IBZ655429 ILV655428:ILV655429 IVR655428:IVR655429 JFN655428:JFN655429 JPJ655428:JPJ655429 JZF655428:JZF655429 KJB655428:KJB655429 KSX655428:KSX655429 LCT655428:LCT655429 LMP655428:LMP655429 LWL655428:LWL655429 MGH655428:MGH655429 MQD655428:MQD655429 MZZ655428:MZZ655429 NJV655428:NJV655429 NTR655428:NTR655429 ODN655428:ODN655429 ONJ655428:ONJ655429 OXF655428:OXF655429 PHB655428:PHB655429 PQX655428:PQX655429 QAT655428:QAT655429 QKP655428:QKP655429 QUL655428:QUL655429 REH655428:REH655429 ROD655428:ROD655429 RXZ655428:RXZ655429 SHV655428:SHV655429 SRR655428:SRR655429 TBN655428:TBN655429 TLJ655428:TLJ655429 TVF655428:TVF655429 UFB655428:UFB655429 UOX655428:UOX655429 UYT655428:UYT655429 VIP655428:VIP655429 VSL655428:VSL655429 WCH655428:WCH655429 WMD655428:WMD655429 WVZ655428:WVZ655429 R720964:R720965 JN720964:JN720965 TJ720964:TJ720965 ADF720964:ADF720965 ANB720964:ANB720965 AWX720964:AWX720965 BGT720964:BGT720965 BQP720964:BQP720965 CAL720964:CAL720965 CKH720964:CKH720965 CUD720964:CUD720965 DDZ720964:DDZ720965 DNV720964:DNV720965 DXR720964:DXR720965 EHN720964:EHN720965 ERJ720964:ERJ720965 FBF720964:FBF720965 FLB720964:FLB720965 FUX720964:FUX720965 GET720964:GET720965 GOP720964:GOP720965 GYL720964:GYL720965 HIH720964:HIH720965 HSD720964:HSD720965 IBZ720964:IBZ720965 ILV720964:ILV720965 IVR720964:IVR720965 JFN720964:JFN720965 JPJ720964:JPJ720965 JZF720964:JZF720965 KJB720964:KJB720965 KSX720964:KSX720965 LCT720964:LCT720965 LMP720964:LMP720965 LWL720964:LWL720965 MGH720964:MGH720965 MQD720964:MQD720965 MZZ720964:MZZ720965 NJV720964:NJV720965 NTR720964:NTR720965 ODN720964:ODN720965 ONJ720964:ONJ720965 OXF720964:OXF720965 PHB720964:PHB720965 PQX720964:PQX720965 QAT720964:QAT720965 QKP720964:QKP720965 QUL720964:QUL720965 REH720964:REH720965 ROD720964:ROD720965 RXZ720964:RXZ720965 SHV720964:SHV720965 SRR720964:SRR720965 TBN720964:TBN720965 TLJ720964:TLJ720965 TVF720964:TVF720965 UFB720964:UFB720965 UOX720964:UOX720965 UYT720964:UYT720965 VIP720964:VIP720965 VSL720964:VSL720965 WCH720964:WCH720965 WMD720964:WMD720965 WVZ720964:WVZ720965 R786500:R786501 JN786500:JN786501 TJ786500:TJ786501 ADF786500:ADF786501 ANB786500:ANB786501 AWX786500:AWX786501 BGT786500:BGT786501 BQP786500:BQP786501 CAL786500:CAL786501 CKH786500:CKH786501 CUD786500:CUD786501 DDZ786500:DDZ786501 DNV786500:DNV786501 DXR786500:DXR786501 EHN786500:EHN786501 ERJ786500:ERJ786501 FBF786500:FBF786501 FLB786500:FLB786501 FUX786500:FUX786501 GET786500:GET786501 GOP786500:GOP786501 GYL786500:GYL786501 HIH786500:HIH786501 HSD786500:HSD786501 IBZ786500:IBZ786501 ILV786500:ILV786501 IVR786500:IVR786501 JFN786500:JFN786501 JPJ786500:JPJ786501 JZF786500:JZF786501 KJB786500:KJB786501 KSX786500:KSX786501 LCT786500:LCT786501 LMP786500:LMP786501 LWL786500:LWL786501 MGH786500:MGH786501 MQD786500:MQD786501 MZZ786500:MZZ786501 NJV786500:NJV786501 NTR786500:NTR786501 ODN786500:ODN786501 ONJ786500:ONJ786501 OXF786500:OXF786501 PHB786500:PHB786501 PQX786500:PQX786501 QAT786500:QAT786501 QKP786500:QKP786501 QUL786500:QUL786501 REH786500:REH786501 ROD786500:ROD786501 RXZ786500:RXZ786501 SHV786500:SHV786501 SRR786500:SRR786501 TBN786500:TBN786501 TLJ786500:TLJ786501 TVF786500:TVF786501 UFB786500:UFB786501 UOX786500:UOX786501 UYT786500:UYT786501 VIP786500:VIP786501 VSL786500:VSL786501 WCH786500:WCH786501 WMD786500:WMD786501 WVZ786500:WVZ786501 R852036:R852037 JN852036:JN852037 TJ852036:TJ852037 ADF852036:ADF852037 ANB852036:ANB852037 AWX852036:AWX852037 BGT852036:BGT852037 BQP852036:BQP852037 CAL852036:CAL852037 CKH852036:CKH852037 CUD852036:CUD852037 DDZ852036:DDZ852037 DNV852036:DNV852037 DXR852036:DXR852037 EHN852036:EHN852037 ERJ852036:ERJ852037 FBF852036:FBF852037 FLB852036:FLB852037 FUX852036:FUX852037 GET852036:GET852037 GOP852036:GOP852037 GYL852036:GYL852037 HIH852036:HIH852037 HSD852036:HSD852037 IBZ852036:IBZ852037 ILV852036:ILV852037 IVR852036:IVR852037 JFN852036:JFN852037 JPJ852036:JPJ852037 JZF852036:JZF852037 KJB852036:KJB852037 KSX852036:KSX852037 LCT852036:LCT852037 LMP852036:LMP852037 LWL852036:LWL852037 MGH852036:MGH852037 MQD852036:MQD852037 MZZ852036:MZZ852037 NJV852036:NJV852037 NTR852036:NTR852037 ODN852036:ODN852037 ONJ852036:ONJ852037 OXF852036:OXF852037 PHB852036:PHB852037 PQX852036:PQX852037 QAT852036:QAT852037 QKP852036:QKP852037 QUL852036:QUL852037 REH852036:REH852037 ROD852036:ROD852037 RXZ852036:RXZ852037 SHV852036:SHV852037 SRR852036:SRR852037 TBN852036:TBN852037 TLJ852036:TLJ852037 TVF852036:TVF852037 UFB852036:UFB852037 UOX852036:UOX852037 UYT852036:UYT852037 VIP852036:VIP852037 VSL852036:VSL852037 WCH852036:WCH852037 WMD852036:WMD852037 WVZ852036:WVZ852037 R917572:R917573 JN917572:JN917573 TJ917572:TJ917573 ADF917572:ADF917573 ANB917572:ANB917573 AWX917572:AWX917573 BGT917572:BGT917573 BQP917572:BQP917573 CAL917572:CAL917573 CKH917572:CKH917573 CUD917572:CUD917573 DDZ917572:DDZ917573 DNV917572:DNV917573 DXR917572:DXR917573 EHN917572:EHN917573 ERJ917572:ERJ917573 FBF917572:FBF917573 FLB917572:FLB917573 FUX917572:FUX917573 GET917572:GET917573 GOP917572:GOP917573 GYL917572:GYL917573 HIH917572:HIH917573 HSD917572:HSD917573 IBZ917572:IBZ917573 ILV917572:ILV917573 IVR917572:IVR917573 JFN917572:JFN917573 JPJ917572:JPJ917573 JZF917572:JZF917573 KJB917572:KJB917573 KSX917572:KSX917573 LCT917572:LCT917573 LMP917572:LMP917573 LWL917572:LWL917573 MGH917572:MGH917573 MQD917572:MQD917573 MZZ917572:MZZ917573 NJV917572:NJV917573 NTR917572:NTR917573 ODN917572:ODN917573 ONJ917572:ONJ917573 OXF917572:OXF917573 PHB917572:PHB917573 PQX917572:PQX917573 QAT917572:QAT917573 QKP917572:QKP917573 QUL917572:QUL917573 REH917572:REH917573 ROD917572:ROD917573 RXZ917572:RXZ917573 SHV917572:SHV917573 SRR917572:SRR917573 TBN917572:TBN917573 TLJ917572:TLJ917573 TVF917572:TVF917573 UFB917572:UFB917573 UOX917572:UOX917573 UYT917572:UYT917573 VIP917572:VIP917573 VSL917572:VSL917573 WCH917572:WCH917573 WMD917572:WMD917573 WVZ917572:WVZ917573 R983108:R983109 JN983108:JN983109 TJ983108:TJ983109 ADF983108:ADF983109 ANB983108:ANB983109 AWX983108:AWX983109 BGT983108:BGT983109 BQP983108:BQP983109 CAL983108:CAL983109 CKH983108:CKH983109 CUD983108:CUD983109 DDZ983108:DDZ983109 DNV983108:DNV983109 DXR983108:DXR983109 EHN983108:EHN983109 ERJ983108:ERJ983109 FBF983108:FBF983109 FLB983108:FLB983109 FUX983108:FUX983109 GET983108:GET983109 GOP983108:GOP983109 GYL983108:GYL983109 HIH983108:HIH983109 HSD983108:HSD983109 IBZ983108:IBZ983109 ILV983108:ILV983109 IVR983108:IVR983109 JFN983108:JFN983109 JPJ983108:JPJ983109 JZF983108:JZF983109 KJB983108:KJB983109 KSX983108:KSX983109 LCT983108:LCT983109 LMP983108:LMP983109 LWL983108:LWL983109 MGH983108:MGH983109 MQD983108:MQD983109 MZZ983108:MZZ983109 NJV983108:NJV983109 NTR983108:NTR983109 ODN983108:ODN983109 ONJ983108:ONJ983109 OXF983108:OXF983109 PHB983108:PHB983109 PQX983108:PQX983109 QAT983108:QAT983109 QKP983108:QKP983109 QUL983108:QUL983109 REH983108:REH983109 ROD983108:ROD983109 RXZ983108:RXZ983109 SHV983108:SHV983109 SRR983108:SRR983109 TBN983108:TBN983109 TLJ983108:TLJ983109 TVF983108:TVF983109 UFB983108:UFB983109 UOX983108:UOX983109 UYT983108:UYT983109 VIP983108:VIP983109 VSL983108:VSL983109" xr:uid="{00000000-0002-0000-0200-000003000000}">
      <formula1>"　,1,2,3,4,5,6,7,8,9,10,11,12"</formula1>
    </dataValidation>
    <dataValidation type="list" allowBlank="1" showInputMessage="1" showErrorMessage="1" sqref="WWB983109 JP43 TL43 ADH43 AND43 AWZ43 BGV43 BQR43 CAN43 CKJ43 CUF43 DEB43 DNX43 DXT43 EHP43 ERL43 FBH43 FLD43 FUZ43 GEV43 GOR43 GYN43 HIJ43 HSF43 ICB43 ILX43 IVT43 JFP43 JPL43 JZH43 KJD43 KSZ43 LCV43 LMR43 LWN43 MGJ43 MQF43 NAB43 NJX43 NTT43 ODP43 ONL43 OXH43 PHD43 PQZ43 QAV43 QKR43 QUN43 REJ43 ROF43 RYB43 SHX43 SRT43 TBP43 TLL43 TVH43 UFD43 UOZ43 UYV43 VIR43 VSN43 WCJ43 WMF43 WWB43 T65579 JP65579 TL65579 ADH65579 AND65579 AWZ65579 BGV65579 BQR65579 CAN65579 CKJ65579 CUF65579 DEB65579 DNX65579 DXT65579 EHP65579 ERL65579 FBH65579 FLD65579 FUZ65579 GEV65579 GOR65579 GYN65579 HIJ65579 HSF65579 ICB65579 ILX65579 IVT65579 JFP65579 JPL65579 JZH65579 KJD65579 KSZ65579 LCV65579 LMR65579 LWN65579 MGJ65579 MQF65579 NAB65579 NJX65579 NTT65579 ODP65579 ONL65579 OXH65579 PHD65579 PQZ65579 QAV65579 QKR65579 QUN65579 REJ65579 ROF65579 RYB65579 SHX65579 SRT65579 TBP65579 TLL65579 TVH65579 UFD65579 UOZ65579 UYV65579 VIR65579 VSN65579 WCJ65579 WMF65579 WWB65579 T131115 JP131115 TL131115 ADH131115 AND131115 AWZ131115 BGV131115 BQR131115 CAN131115 CKJ131115 CUF131115 DEB131115 DNX131115 DXT131115 EHP131115 ERL131115 FBH131115 FLD131115 FUZ131115 GEV131115 GOR131115 GYN131115 HIJ131115 HSF131115 ICB131115 ILX131115 IVT131115 JFP131115 JPL131115 JZH131115 KJD131115 KSZ131115 LCV131115 LMR131115 LWN131115 MGJ131115 MQF131115 NAB131115 NJX131115 NTT131115 ODP131115 ONL131115 OXH131115 PHD131115 PQZ131115 QAV131115 QKR131115 QUN131115 REJ131115 ROF131115 RYB131115 SHX131115 SRT131115 TBP131115 TLL131115 TVH131115 UFD131115 UOZ131115 UYV131115 VIR131115 VSN131115 WCJ131115 WMF131115 WWB131115 T196651 JP196651 TL196651 ADH196651 AND196651 AWZ196651 BGV196651 BQR196651 CAN196651 CKJ196651 CUF196651 DEB196651 DNX196651 DXT196651 EHP196651 ERL196651 FBH196651 FLD196651 FUZ196651 GEV196651 GOR196651 GYN196651 HIJ196651 HSF196651 ICB196651 ILX196651 IVT196651 JFP196651 JPL196651 JZH196651 KJD196651 KSZ196651 LCV196651 LMR196651 LWN196651 MGJ196651 MQF196651 NAB196651 NJX196651 NTT196651 ODP196651 ONL196651 OXH196651 PHD196651 PQZ196651 QAV196651 QKR196651 QUN196651 REJ196651 ROF196651 RYB196651 SHX196651 SRT196651 TBP196651 TLL196651 TVH196651 UFD196651 UOZ196651 UYV196651 VIR196651 VSN196651 WCJ196651 WMF196651 WWB196651 T262187 JP262187 TL262187 ADH262187 AND262187 AWZ262187 BGV262187 BQR262187 CAN262187 CKJ262187 CUF262187 DEB262187 DNX262187 DXT262187 EHP262187 ERL262187 FBH262187 FLD262187 FUZ262187 GEV262187 GOR262187 GYN262187 HIJ262187 HSF262187 ICB262187 ILX262187 IVT262187 JFP262187 JPL262187 JZH262187 KJD262187 KSZ262187 LCV262187 LMR262187 LWN262187 MGJ262187 MQF262187 NAB262187 NJX262187 NTT262187 ODP262187 ONL262187 OXH262187 PHD262187 PQZ262187 QAV262187 QKR262187 QUN262187 REJ262187 ROF262187 RYB262187 SHX262187 SRT262187 TBP262187 TLL262187 TVH262187 UFD262187 UOZ262187 UYV262187 VIR262187 VSN262187 WCJ262187 WMF262187 WWB262187 T327723 JP327723 TL327723 ADH327723 AND327723 AWZ327723 BGV327723 BQR327723 CAN327723 CKJ327723 CUF327723 DEB327723 DNX327723 DXT327723 EHP327723 ERL327723 FBH327723 FLD327723 FUZ327723 GEV327723 GOR327723 GYN327723 HIJ327723 HSF327723 ICB327723 ILX327723 IVT327723 JFP327723 JPL327723 JZH327723 KJD327723 KSZ327723 LCV327723 LMR327723 LWN327723 MGJ327723 MQF327723 NAB327723 NJX327723 NTT327723 ODP327723 ONL327723 OXH327723 PHD327723 PQZ327723 QAV327723 QKR327723 QUN327723 REJ327723 ROF327723 RYB327723 SHX327723 SRT327723 TBP327723 TLL327723 TVH327723 UFD327723 UOZ327723 UYV327723 VIR327723 VSN327723 WCJ327723 WMF327723 WWB327723 T393259 JP393259 TL393259 ADH393259 AND393259 AWZ393259 BGV393259 BQR393259 CAN393259 CKJ393259 CUF393259 DEB393259 DNX393259 DXT393259 EHP393259 ERL393259 FBH393259 FLD393259 FUZ393259 GEV393259 GOR393259 GYN393259 HIJ393259 HSF393259 ICB393259 ILX393259 IVT393259 JFP393259 JPL393259 JZH393259 KJD393259 KSZ393259 LCV393259 LMR393259 LWN393259 MGJ393259 MQF393259 NAB393259 NJX393259 NTT393259 ODP393259 ONL393259 OXH393259 PHD393259 PQZ393259 QAV393259 QKR393259 QUN393259 REJ393259 ROF393259 RYB393259 SHX393259 SRT393259 TBP393259 TLL393259 TVH393259 UFD393259 UOZ393259 UYV393259 VIR393259 VSN393259 WCJ393259 WMF393259 WWB393259 T458795 JP458795 TL458795 ADH458795 AND458795 AWZ458795 BGV458795 BQR458795 CAN458795 CKJ458795 CUF458795 DEB458795 DNX458795 DXT458795 EHP458795 ERL458795 FBH458795 FLD458795 FUZ458795 GEV458795 GOR458795 GYN458795 HIJ458795 HSF458795 ICB458795 ILX458795 IVT458795 JFP458795 JPL458795 JZH458795 KJD458795 KSZ458795 LCV458795 LMR458795 LWN458795 MGJ458795 MQF458795 NAB458795 NJX458795 NTT458795 ODP458795 ONL458795 OXH458795 PHD458795 PQZ458795 QAV458795 QKR458795 QUN458795 REJ458795 ROF458795 RYB458795 SHX458795 SRT458795 TBP458795 TLL458795 TVH458795 UFD458795 UOZ458795 UYV458795 VIR458795 VSN458795 WCJ458795 WMF458795 WWB458795 T524331 JP524331 TL524331 ADH524331 AND524331 AWZ524331 BGV524331 BQR524331 CAN524331 CKJ524331 CUF524331 DEB524331 DNX524331 DXT524331 EHP524331 ERL524331 FBH524331 FLD524331 FUZ524331 GEV524331 GOR524331 GYN524331 HIJ524331 HSF524331 ICB524331 ILX524331 IVT524331 JFP524331 JPL524331 JZH524331 KJD524331 KSZ524331 LCV524331 LMR524331 LWN524331 MGJ524331 MQF524331 NAB524331 NJX524331 NTT524331 ODP524331 ONL524331 OXH524331 PHD524331 PQZ524331 QAV524331 QKR524331 QUN524331 REJ524331 ROF524331 RYB524331 SHX524331 SRT524331 TBP524331 TLL524331 TVH524331 UFD524331 UOZ524331 UYV524331 VIR524331 VSN524331 WCJ524331 WMF524331 WWB524331 T589867 JP589867 TL589867 ADH589867 AND589867 AWZ589867 BGV589867 BQR589867 CAN589867 CKJ589867 CUF589867 DEB589867 DNX589867 DXT589867 EHP589867 ERL589867 FBH589867 FLD589867 FUZ589867 GEV589867 GOR589867 GYN589867 HIJ589867 HSF589867 ICB589867 ILX589867 IVT589867 JFP589867 JPL589867 JZH589867 KJD589867 KSZ589867 LCV589867 LMR589867 LWN589867 MGJ589867 MQF589867 NAB589867 NJX589867 NTT589867 ODP589867 ONL589867 OXH589867 PHD589867 PQZ589867 QAV589867 QKR589867 QUN589867 REJ589867 ROF589867 RYB589867 SHX589867 SRT589867 TBP589867 TLL589867 TVH589867 UFD589867 UOZ589867 UYV589867 VIR589867 VSN589867 WCJ589867 WMF589867 WWB589867 T655403 JP655403 TL655403 ADH655403 AND655403 AWZ655403 BGV655403 BQR655403 CAN655403 CKJ655403 CUF655403 DEB655403 DNX655403 DXT655403 EHP655403 ERL655403 FBH655403 FLD655403 FUZ655403 GEV655403 GOR655403 GYN655403 HIJ655403 HSF655403 ICB655403 ILX655403 IVT655403 JFP655403 JPL655403 JZH655403 KJD655403 KSZ655403 LCV655403 LMR655403 LWN655403 MGJ655403 MQF655403 NAB655403 NJX655403 NTT655403 ODP655403 ONL655403 OXH655403 PHD655403 PQZ655403 QAV655403 QKR655403 QUN655403 REJ655403 ROF655403 RYB655403 SHX655403 SRT655403 TBP655403 TLL655403 TVH655403 UFD655403 UOZ655403 UYV655403 VIR655403 VSN655403 WCJ655403 WMF655403 WWB655403 T720939 JP720939 TL720939 ADH720939 AND720939 AWZ720939 BGV720939 BQR720939 CAN720939 CKJ720939 CUF720939 DEB720939 DNX720939 DXT720939 EHP720939 ERL720939 FBH720939 FLD720939 FUZ720939 GEV720939 GOR720939 GYN720939 HIJ720939 HSF720939 ICB720939 ILX720939 IVT720939 JFP720939 JPL720939 JZH720939 KJD720939 KSZ720939 LCV720939 LMR720939 LWN720939 MGJ720939 MQF720939 NAB720939 NJX720939 NTT720939 ODP720939 ONL720939 OXH720939 PHD720939 PQZ720939 QAV720939 QKR720939 QUN720939 REJ720939 ROF720939 RYB720939 SHX720939 SRT720939 TBP720939 TLL720939 TVH720939 UFD720939 UOZ720939 UYV720939 VIR720939 VSN720939 WCJ720939 WMF720939 WWB720939 T786475 JP786475 TL786475 ADH786475 AND786475 AWZ786475 BGV786475 BQR786475 CAN786475 CKJ786475 CUF786475 DEB786475 DNX786475 DXT786475 EHP786475 ERL786475 FBH786475 FLD786475 FUZ786475 GEV786475 GOR786475 GYN786475 HIJ786475 HSF786475 ICB786475 ILX786475 IVT786475 JFP786475 JPL786475 JZH786475 KJD786475 KSZ786475 LCV786475 LMR786475 LWN786475 MGJ786475 MQF786475 NAB786475 NJX786475 NTT786475 ODP786475 ONL786475 OXH786475 PHD786475 PQZ786475 QAV786475 QKR786475 QUN786475 REJ786475 ROF786475 RYB786475 SHX786475 SRT786475 TBP786475 TLL786475 TVH786475 UFD786475 UOZ786475 UYV786475 VIR786475 VSN786475 WCJ786475 WMF786475 WWB786475 T852011 JP852011 TL852011 ADH852011 AND852011 AWZ852011 BGV852011 BQR852011 CAN852011 CKJ852011 CUF852011 DEB852011 DNX852011 DXT852011 EHP852011 ERL852011 FBH852011 FLD852011 FUZ852011 GEV852011 GOR852011 GYN852011 HIJ852011 HSF852011 ICB852011 ILX852011 IVT852011 JFP852011 JPL852011 JZH852011 KJD852011 KSZ852011 LCV852011 LMR852011 LWN852011 MGJ852011 MQF852011 NAB852011 NJX852011 NTT852011 ODP852011 ONL852011 OXH852011 PHD852011 PQZ852011 QAV852011 QKR852011 QUN852011 REJ852011 ROF852011 RYB852011 SHX852011 SRT852011 TBP852011 TLL852011 TVH852011 UFD852011 UOZ852011 UYV852011 VIR852011 VSN852011 WCJ852011 WMF852011 WWB852011 T917547 JP917547 TL917547 ADH917547 AND917547 AWZ917547 BGV917547 BQR917547 CAN917547 CKJ917547 CUF917547 DEB917547 DNX917547 DXT917547 EHP917547 ERL917547 FBH917547 FLD917547 FUZ917547 GEV917547 GOR917547 GYN917547 HIJ917547 HSF917547 ICB917547 ILX917547 IVT917547 JFP917547 JPL917547 JZH917547 KJD917547 KSZ917547 LCV917547 LMR917547 LWN917547 MGJ917547 MQF917547 NAB917547 NJX917547 NTT917547 ODP917547 ONL917547 OXH917547 PHD917547 PQZ917547 QAV917547 QKR917547 QUN917547 REJ917547 ROF917547 RYB917547 SHX917547 SRT917547 TBP917547 TLL917547 TVH917547 UFD917547 UOZ917547 UYV917547 VIR917547 VSN917547 WCJ917547 WMF917547 WWB917547 T983083 JP983083 TL983083 ADH983083 AND983083 AWZ983083 BGV983083 BQR983083 CAN983083 CKJ983083 CUF983083 DEB983083 DNX983083 DXT983083 EHP983083 ERL983083 FBH983083 FLD983083 FUZ983083 GEV983083 GOR983083 GYN983083 HIJ983083 HSF983083 ICB983083 ILX983083 IVT983083 JFP983083 JPL983083 JZH983083 KJD983083 KSZ983083 LCV983083 LMR983083 LWN983083 MGJ983083 MQF983083 NAB983083 NJX983083 NTT983083 ODP983083 ONL983083 OXH983083 PHD983083 PQZ983083 QAV983083 QKR983083 QUN983083 REJ983083 ROF983083 RYB983083 SHX983083 SRT983083 TBP983083 TLL983083 TVH983083 UFD983083 UOZ983083 UYV983083 VIR983083 VSN983083 WCJ983083 WMF983083 WWB983083 WMF983109 JP56 TL56 ADH56 AND56 AWZ56 BGV56 BQR56 CAN56 CKJ56 CUF56 DEB56 DNX56 DXT56 EHP56 ERL56 FBH56 FLD56 FUZ56 GEV56 GOR56 GYN56 HIJ56 HSF56 ICB56 ILX56 IVT56 JFP56 JPL56 JZH56 KJD56 KSZ56 LCV56 LMR56 LWN56 MGJ56 MQF56 NAB56 NJX56 NTT56 ODP56 ONL56 OXH56 PHD56 PQZ56 QAV56 QKR56 QUN56 REJ56 ROF56 RYB56 SHX56 SRT56 TBP56 TLL56 TVH56 UFD56 UOZ56 UYV56 VIR56 VSN56 WCJ56 WMF56 WWB56 T65592 JP65592 TL65592 ADH65592 AND65592 AWZ65592 BGV65592 BQR65592 CAN65592 CKJ65592 CUF65592 DEB65592 DNX65592 DXT65592 EHP65592 ERL65592 FBH65592 FLD65592 FUZ65592 GEV65592 GOR65592 GYN65592 HIJ65592 HSF65592 ICB65592 ILX65592 IVT65592 JFP65592 JPL65592 JZH65592 KJD65592 KSZ65592 LCV65592 LMR65592 LWN65592 MGJ65592 MQF65592 NAB65592 NJX65592 NTT65592 ODP65592 ONL65592 OXH65592 PHD65592 PQZ65592 QAV65592 QKR65592 QUN65592 REJ65592 ROF65592 RYB65592 SHX65592 SRT65592 TBP65592 TLL65592 TVH65592 UFD65592 UOZ65592 UYV65592 VIR65592 VSN65592 WCJ65592 WMF65592 WWB65592 T131128 JP131128 TL131128 ADH131128 AND131128 AWZ131128 BGV131128 BQR131128 CAN131128 CKJ131128 CUF131128 DEB131128 DNX131128 DXT131128 EHP131128 ERL131128 FBH131128 FLD131128 FUZ131128 GEV131128 GOR131128 GYN131128 HIJ131128 HSF131128 ICB131128 ILX131128 IVT131128 JFP131128 JPL131128 JZH131128 KJD131128 KSZ131128 LCV131128 LMR131128 LWN131128 MGJ131128 MQF131128 NAB131128 NJX131128 NTT131128 ODP131128 ONL131128 OXH131128 PHD131128 PQZ131128 QAV131128 QKR131128 QUN131128 REJ131128 ROF131128 RYB131128 SHX131128 SRT131128 TBP131128 TLL131128 TVH131128 UFD131128 UOZ131128 UYV131128 VIR131128 VSN131128 WCJ131128 WMF131128 WWB131128 T196664 JP196664 TL196664 ADH196664 AND196664 AWZ196664 BGV196664 BQR196664 CAN196664 CKJ196664 CUF196664 DEB196664 DNX196664 DXT196664 EHP196664 ERL196664 FBH196664 FLD196664 FUZ196664 GEV196664 GOR196664 GYN196664 HIJ196664 HSF196664 ICB196664 ILX196664 IVT196664 JFP196664 JPL196664 JZH196664 KJD196664 KSZ196664 LCV196664 LMR196664 LWN196664 MGJ196664 MQF196664 NAB196664 NJX196664 NTT196664 ODP196664 ONL196664 OXH196664 PHD196664 PQZ196664 QAV196664 QKR196664 QUN196664 REJ196664 ROF196664 RYB196664 SHX196664 SRT196664 TBP196664 TLL196664 TVH196664 UFD196664 UOZ196664 UYV196664 VIR196664 VSN196664 WCJ196664 WMF196664 WWB196664 T262200 JP262200 TL262200 ADH262200 AND262200 AWZ262200 BGV262200 BQR262200 CAN262200 CKJ262200 CUF262200 DEB262200 DNX262200 DXT262200 EHP262200 ERL262200 FBH262200 FLD262200 FUZ262200 GEV262200 GOR262200 GYN262200 HIJ262200 HSF262200 ICB262200 ILX262200 IVT262200 JFP262200 JPL262200 JZH262200 KJD262200 KSZ262200 LCV262200 LMR262200 LWN262200 MGJ262200 MQF262200 NAB262200 NJX262200 NTT262200 ODP262200 ONL262200 OXH262200 PHD262200 PQZ262200 QAV262200 QKR262200 QUN262200 REJ262200 ROF262200 RYB262200 SHX262200 SRT262200 TBP262200 TLL262200 TVH262200 UFD262200 UOZ262200 UYV262200 VIR262200 VSN262200 WCJ262200 WMF262200 WWB262200 T327736 JP327736 TL327736 ADH327736 AND327736 AWZ327736 BGV327736 BQR327736 CAN327736 CKJ327736 CUF327736 DEB327736 DNX327736 DXT327736 EHP327736 ERL327736 FBH327736 FLD327736 FUZ327736 GEV327736 GOR327736 GYN327736 HIJ327736 HSF327736 ICB327736 ILX327736 IVT327736 JFP327736 JPL327736 JZH327736 KJD327736 KSZ327736 LCV327736 LMR327736 LWN327736 MGJ327736 MQF327736 NAB327736 NJX327736 NTT327736 ODP327736 ONL327736 OXH327736 PHD327736 PQZ327736 QAV327736 QKR327736 QUN327736 REJ327736 ROF327736 RYB327736 SHX327736 SRT327736 TBP327736 TLL327736 TVH327736 UFD327736 UOZ327736 UYV327736 VIR327736 VSN327736 WCJ327736 WMF327736 WWB327736 T393272 JP393272 TL393272 ADH393272 AND393272 AWZ393272 BGV393272 BQR393272 CAN393272 CKJ393272 CUF393272 DEB393272 DNX393272 DXT393272 EHP393272 ERL393272 FBH393272 FLD393272 FUZ393272 GEV393272 GOR393272 GYN393272 HIJ393272 HSF393272 ICB393272 ILX393272 IVT393272 JFP393272 JPL393272 JZH393272 KJD393272 KSZ393272 LCV393272 LMR393272 LWN393272 MGJ393272 MQF393272 NAB393272 NJX393272 NTT393272 ODP393272 ONL393272 OXH393272 PHD393272 PQZ393272 QAV393272 QKR393272 QUN393272 REJ393272 ROF393272 RYB393272 SHX393272 SRT393272 TBP393272 TLL393272 TVH393272 UFD393272 UOZ393272 UYV393272 VIR393272 VSN393272 WCJ393272 WMF393272 WWB393272 T458808 JP458808 TL458808 ADH458808 AND458808 AWZ458808 BGV458808 BQR458808 CAN458808 CKJ458808 CUF458808 DEB458808 DNX458808 DXT458808 EHP458808 ERL458808 FBH458808 FLD458808 FUZ458808 GEV458808 GOR458808 GYN458808 HIJ458808 HSF458808 ICB458808 ILX458808 IVT458808 JFP458808 JPL458808 JZH458808 KJD458808 KSZ458808 LCV458808 LMR458808 LWN458808 MGJ458808 MQF458808 NAB458808 NJX458808 NTT458808 ODP458808 ONL458808 OXH458808 PHD458808 PQZ458808 QAV458808 QKR458808 QUN458808 REJ458808 ROF458808 RYB458808 SHX458808 SRT458808 TBP458808 TLL458808 TVH458808 UFD458808 UOZ458808 UYV458808 VIR458808 VSN458808 WCJ458808 WMF458808 WWB458808 T524344 JP524344 TL524344 ADH524344 AND524344 AWZ524344 BGV524344 BQR524344 CAN524344 CKJ524344 CUF524344 DEB524344 DNX524344 DXT524344 EHP524344 ERL524344 FBH524344 FLD524344 FUZ524344 GEV524344 GOR524344 GYN524344 HIJ524344 HSF524344 ICB524344 ILX524344 IVT524344 JFP524344 JPL524344 JZH524344 KJD524344 KSZ524344 LCV524344 LMR524344 LWN524344 MGJ524344 MQF524344 NAB524344 NJX524344 NTT524344 ODP524344 ONL524344 OXH524344 PHD524344 PQZ524344 QAV524344 QKR524344 QUN524344 REJ524344 ROF524344 RYB524344 SHX524344 SRT524344 TBP524344 TLL524344 TVH524344 UFD524344 UOZ524344 UYV524344 VIR524344 VSN524344 WCJ524344 WMF524344 WWB524344 T589880 JP589880 TL589880 ADH589880 AND589880 AWZ589880 BGV589880 BQR589880 CAN589880 CKJ589880 CUF589880 DEB589880 DNX589880 DXT589880 EHP589880 ERL589880 FBH589880 FLD589880 FUZ589880 GEV589880 GOR589880 GYN589880 HIJ589880 HSF589880 ICB589880 ILX589880 IVT589880 JFP589880 JPL589880 JZH589880 KJD589880 KSZ589880 LCV589880 LMR589880 LWN589880 MGJ589880 MQF589880 NAB589880 NJX589880 NTT589880 ODP589880 ONL589880 OXH589880 PHD589880 PQZ589880 QAV589880 QKR589880 QUN589880 REJ589880 ROF589880 RYB589880 SHX589880 SRT589880 TBP589880 TLL589880 TVH589880 UFD589880 UOZ589880 UYV589880 VIR589880 VSN589880 WCJ589880 WMF589880 WWB589880 T655416 JP655416 TL655416 ADH655416 AND655416 AWZ655416 BGV655416 BQR655416 CAN655416 CKJ655416 CUF655416 DEB655416 DNX655416 DXT655416 EHP655416 ERL655416 FBH655416 FLD655416 FUZ655416 GEV655416 GOR655416 GYN655416 HIJ655416 HSF655416 ICB655416 ILX655416 IVT655416 JFP655416 JPL655416 JZH655416 KJD655416 KSZ655416 LCV655416 LMR655416 LWN655416 MGJ655416 MQF655416 NAB655416 NJX655416 NTT655416 ODP655416 ONL655416 OXH655416 PHD655416 PQZ655416 QAV655416 QKR655416 QUN655416 REJ655416 ROF655416 RYB655416 SHX655416 SRT655416 TBP655416 TLL655416 TVH655416 UFD655416 UOZ655416 UYV655416 VIR655416 VSN655416 WCJ655416 WMF655416 WWB655416 T720952 JP720952 TL720952 ADH720952 AND720952 AWZ720952 BGV720952 BQR720952 CAN720952 CKJ720952 CUF720952 DEB720952 DNX720952 DXT720952 EHP720952 ERL720952 FBH720952 FLD720952 FUZ720952 GEV720952 GOR720952 GYN720952 HIJ720952 HSF720952 ICB720952 ILX720952 IVT720952 JFP720952 JPL720952 JZH720952 KJD720952 KSZ720952 LCV720952 LMR720952 LWN720952 MGJ720952 MQF720952 NAB720952 NJX720952 NTT720952 ODP720952 ONL720952 OXH720952 PHD720952 PQZ720952 QAV720952 QKR720952 QUN720952 REJ720952 ROF720952 RYB720952 SHX720952 SRT720952 TBP720952 TLL720952 TVH720952 UFD720952 UOZ720952 UYV720952 VIR720952 VSN720952 WCJ720952 WMF720952 WWB720952 T786488 JP786488 TL786488 ADH786488 AND786488 AWZ786488 BGV786488 BQR786488 CAN786488 CKJ786488 CUF786488 DEB786488 DNX786488 DXT786488 EHP786488 ERL786488 FBH786488 FLD786488 FUZ786488 GEV786488 GOR786488 GYN786488 HIJ786488 HSF786488 ICB786488 ILX786488 IVT786488 JFP786488 JPL786488 JZH786488 KJD786488 KSZ786488 LCV786488 LMR786488 LWN786488 MGJ786488 MQF786488 NAB786488 NJX786488 NTT786488 ODP786488 ONL786488 OXH786488 PHD786488 PQZ786488 QAV786488 QKR786488 QUN786488 REJ786488 ROF786488 RYB786488 SHX786488 SRT786488 TBP786488 TLL786488 TVH786488 UFD786488 UOZ786488 UYV786488 VIR786488 VSN786488 WCJ786488 WMF786488 WWB786488 T852024 JP852024 TL852024 ADH852024 AND852024 AWZ852024 BGV852024 BQR852024 CAN852024 CKJ852024 CUF852024 DEB852024 DNX852024 DXT852024 EHP852024 ERL852024 FBH852024 FLD852024 FUZ852024 GEV852024 GOR852024 GYN852024 HIJ852024 HSF852024 ICB852024 ILX852024 IVT852024 JFP852024 JPL852024 JZH852024 KJD852024 KSZ852024 LCV852024 LMR852024 LWN852024 MGJ852024 MQF852024 NAB852024 NJX852024 NTT852024 ODP852024 ONL852024 OXH852024 PHD852024 PQZ852024 QAV852024 QKR852024 QUN852024 REJ852024 ROF852024 RYB852024 SHX852024 SRT852024 TBP852024 TLL852024 TVH852024 UFD852024 UOZ852024 UYV852024 VIR852024 VSN852024 WCJ852024 WMF852024 WWB852024 T917560 JP917560 TL917560 ADH917560 AND917560 AWZ917560 BGV917560 BQR917560 CAN917560 CKJ917560 CUF917560 DEB917560 DNX917560 DXT917560 EHP917560 ERL917560 FBH917560 FLD917560 FUZ917560 GEV917560 GOR917560 GYN917560 HIJ917560 HSF917560 ICB917560 ILX917560 IVT917560 JFP917560 JPL917560 JZH917560 KJD917560 KSZ917560 LCV917560 LMR917560 LWN917560 MGJ917560 MQF917560 NAB917560 NJX917560 NTT917560 ODP917560 ONL917560 OXH917560 PHD917560 PQZ917560 QAV917560 QKR917560 QUN917560 REJ917560 ROF917560 RYB917560 SHX917560 SRT917560 TBP917560 TLL917560 TVH917560 UFD917560 UOZ917560 UYV917560 VIR917560 VSN917560 WCJ917560 WMF917560 WWB917560 T983096 JP983096 TL983096 ADH983096 AND983096 AWZ983096 BGV983096 BQR983096 CAN983096 CKJ983096 CUF983096 DEB983096 DNX983096 DXT983096 EHP983096 ERL983096 FBH983096 FLD983096 FUZ983096 GEV983096 GOR983096 GYN983096 HIJ983096 HSF983096 ICB983096 ILX983096 IVT983096 JFP983096 JPL983096 JZH983096 KJD983096 KSZ983096 LCV983096 LMR983096 LWN983096 MGJ983096 MQF983096 NAB983096 NJX983096 NTT983096 ODP983096 ONL983096 OXH983096 PHD983096 PQZ983096 QAV983096 QKR983096 QUN983096 REJ983096 ROF983096 RYB983096 SHX983096 SRT983096 TBP983096 TLL983096 TVH983096 UFD983096 UOZ983096 UYV983096 VIR983096 VSN983096 WCJ983096 WMF983096 WWB983096 WCJ983109 JP69 TL69 ADH69 AND69 AWZ69 BGV69 BQR69 CAN69 CKJ69 CUF69 DEB69 DNX69 DXT69 EHP69 ERL69 FBH69 FLD69 FUZ69 GEV69 GOR69 GYN69 HIJ69 HSF69 ICB69 ILX69 IVT69 JFP69 JPL69 JZH69 KJD69 KSZ69 LCV69 LMR69 LWN69 MGJ69 MQF69 NAB69 NJX69 NTT69 ODP69 ONL69 OXH69 PHD69 PQZ69 QAV69 QKR69 QUN69 REJ69 ROF69 RYB69 SHX69 SRT69 TBP69 TLL69 TVH69 UFD69 UOZ69 UYV69 VIR69 VSN69 WCJ69 WMF69 WWB69 T65605 JP65605 TL65605 ADH65605 AND65605 AWZ65605 BGV65605 BQR65605 CAN65605 CKJ65605 CUF65605 DEB65605 DNX65605 DXT65605 EHP65605 ERL65605 FBH65605 FLD65605 FUZ65605 GEV65605 GOR65605 GYN65605 HIJ65605 HSF65605 ICB65605 ILX65605 IVT65605 JFP65605 JPL65605 JZH65605 KJD65605 KSZ65605 LCV65605 LMR65605 LWN65605 MGJ65605 MQF65605 NAB65605 NJX65605 NTT65605 ODP65605 ONL65605 OXH65605 PHD65605 PQZ65605 QAV65605 QKR65605 QUN65605 REJ65605 ROF65605 RYB65605 SHX65605 SRT65605 TBP65605 TLL65605 TVH65605 UFD65605 UOZ65605 UYV65605 VIR65605 VSN65605 WCJ65605 WMF65605 WWB65605 T131141 JP131141 TL131141 ADH131141 AND131141 AWZ131141 BGV131141 BQR131141 CAN131141 CKJ131141 CUF131141 DEB131141 DNX131141 DXT131141 EHP131141 ERL131141 FBH131141 FLD131141 FUZ131141 GEV131141 GOR131141 GYN131141 HIJ131141 HSF131141 ICB131141 ILX131141 IVT131141 JFP131141 JPL131141 JZH131141 KJD131141 KSZ131141 LCV131141 LMR131141 LWN131141 MGJ131141 MQF131141 NAB131141 NJX131141 NTT131141 ODP131141 ONL131141 OXH131141 PHD131141 PQZ131141 QAV131141 QKR131141 QUN131141 REJ131141 ROF131141 RYB131141 SHX131141 SRT131141 TBP131141 TLL131141 TVH131141 UFD131141 UOZ131141 UYV131141 VIR131141 VSN131141 WCJ131141 WMF131141 WWB131141 T196677 JP196677 TL196677 ADH196677 AND196677 AWZ196677 BGV196677 BQR196677 CAN196677 CKJ196677 CUF196677 DEB196677 DNX196677 DXT196677 EHP196677 ERL196677 FBH196677 FLD196677 FUZ196677 GEV196677 GOR196677 GYN196677 HIJ196677 HSF196677 ICB196677 ILX196677 IVT196677 JFP196677 JPL196677 JZH196677 KJD196677 KSZ196677 LCV196677 LMR196677 LWN196677 MGJ196677 MQF196677 NAB196677 NJX196677 NTT196677 ODP196677 ONL196677 OXH196677 PHD196677 PQZ196677 QAV196677 QKR196677 QUN196677 REJ196677 ROF196677 RYB196677 SHX196677 SRT196677 TBP196677 TLL196677 TVH196677 UFD196677 UOZ196677 UYV196677 VIR196677 VSN196677 WCJ196677 WMF196677 WWB196677 T262213 JP262213 TL262213 ADH262213 AND262213 AWZ262213 BGV262213 BQR262213 CAN262213 CKJ262213 CUF262213 DEB262213 DNX262213 DXT262213 EHP262213 ERL262213 FBH262213 FLD262213 FUZ262213 GEV262213 GOR262213 GYN262213 HIJ262213 HSF262213 ICB262213 ILX262213 IVT262213 JFP262213 JPL262213 JZH262213 KJD262213 KSZ262213 LCV262213 LMR262213 LWN262213 MGJ262213 MQF262213 NAB262213 NJX262213 NTT262213 ODP262213 ONL262213 OXH262213 PHD262213 PQZ262213 QAV262213 QKR262213 QUN262213 REJ262213 ROF262213 RYB262213 SHX262213 SRT262213 TBP262213 TLL262213 TVH262213 UFD262213 UOZ262213 UYV262213 VIR262213 VSN262213 WCJ262213 WMF262213 WWB262213 T327749 JP327749 TL327749 ADH327749 AND327749 AWZ327749 BGV327749 BQR327749 CAN327749 CKJ327749 CUF327749 DEB327749 DNX327749 DXT327749 EHP327749 ERL327749 FBH327749 FLD327749 FUZ327749 GEV327749 GOR327749 GYN327749 HIJ327749 HSF327749 ICB327749 ILX327749 IVT327749 JFP327749 JPL327749 JZH327749 KJD327749 KSZ327749 LCV327749 LMR327749 LWN327749 MGJ327749 MQF327749 NAB327749 NJX327749 NTT327749 ODP327749 ONL327749 OXH327749 PHD327749 PQZ327749 QAV327749 QKR327749 QUN327749 REJ327749 ROF327749 RYB327749 SHX327749 SRT327749 TBP327749 TLL327749 TVH327749 UFD327749 UOZ327749 UYV327749 VIR327749 VSN327749 WCJ327749 WMF327749 WWB327749 T393285 JP393285 TL393285 ADH393285 AND393285 AWZ393285 BGV393285 BQR393285 CAN393285 CKJ393285 CUF393285 DEB393285 DNX393285 DXT393285 EHP393285 ERL393285 FBH393285 FLD393285 FUZ393285 GEV393285 GOR393285 GYN393285 HIJ393285 HSF393285 ICB393285 ILX393285 IVT393285 JFP393285 JPL393285 JZH393285 KJD393285 KSZ393285 LCV393285 LMR393285 LWN393285 MGJ393285 MQF393285 NAB393285 NJX393285 NTT393285 ODP393285 ONL393285 OXH393285 PHD393285 PQZ393285 QAV393285 QKR393285 QUN393285 REJ393285 ROF393285 RYB393285 SHX393285 SRT393285 TBP393285 TLL393285 TVH393285 UFD393285 UOZ393285 UYV393285 VIR393285 VSN393285 WCJ393285 WMF393285 WWB393285 T458821 JP458821 TL458821 ADH458821 AND458821 AWZ458821 BGV458821 BQR458821 CAN458821 CKJ458821 CUF458821 DEB458821 DNX458821 DXT458821 EHP458821 ERL458821 FBH458821 FLD458821 FUZ458821 GEV458821 GOR458821 GYN458821 HIJ458821 HSF458821 ICB458821 ILX458821 IVT458821 JFP458821 JPL458821 JZH458821 KJD458821 KSZ458821 LCV458821 LMR458821 LWN458821 MGJ458821 MQF458821 NAB458821 NJX458821 NTT458821 ODP458821 ONL458821 OXH458821 PHD458821 PQZ458821 QAV458821 QKR458821 QUN458821 REJ458821 ROF458821 RYB458821 SHX458821 SRT458821 TBP458821 TLL458821 TVH458821 UFD458821 UOZ458821 UYV458821 VIR458821 VSN458821 WCJ458821 WMF458821 WWB458821 T524357 JP524357 TL524357 ADH524357 AND524357 AWZ524357 BGV524357 BQR524357 CAN524357 CKJ524357 CUF524357 DEB524357 DNX524357 DXT524357 EHP524357 ERL524357 FBH524357 FLD524357 FUZ524357 GEV524357 GOR524357 GYN524357 HIJ524357 HSF524357 ICB524357 ILX524357 IVT524357 JFP524357 JPL524357 JZH524357 KJD524357 KSZ524357 LCV524357 LMR524357 LWN524357 MGJ524357 MQF524357 NAB524357 NJX524357 NTT524357 ODP524357 ONL524357 OXH524357 PHD524357 PQZ524357 QAV524357 QKR524357 QUN524357 REJ524357 ROF524357 RYB524357 SHX524357 SRT524357 TBP524357 TLL524357 TVH524357 UFD524357 UOZ524357 UYV524357 VIR524357 VSN524357 WCJ524357 WMF524357 WWB524357 T589893 JP589893 TL589893 ADH589893 AND589893 AWZ589893 BGV589893 BQR589893 CAN589893 CKJ589893 CUF589893 DEB589893 DNX589893 DXT589893 EHP589893 ERL589893 FBH589893 FLD589893 FUZ589893 GEV589893 GOR589893 GYN589893 HIJ589893 HSF589893 ICB589893 ILX589893 IVT589893 JFP589893 JPL589893 JZH589893 KJD589893 KSZ589893 LCV589893 LMR589893 LWN589893 MGJ589893 MQF589893 NAB589893 NJX589893 NTT589893 ODP589893 ONL589893 OXH589893 PHD589893 PQZ589893 QAV589893 QKR589893 QUN589893 REJ589893 ROF589893 RYB589893 SHX589893 SRT589893 TBP589893 TLL589893 TVH589893 UFD589893 UOZ589893 UYV589893 VIR589893 VSN589893 WCJ589893 WMF589893 WWB589893 T655429 JP655429 TL655429 ADH655429 AND655429 AWZ655429 BGV655429 BQR655429 CAN655429 CKJ655429 CUF655429 DEB655429 DNX655429 DXT655429 EHP655429 ERL655429 FBH655429 FLD655429 FUZ655429 GEV655429 GOR655429 GYN655429 HIJ655429 HSF655429 ICB655429 ILX655429 IVT655429 JFP655429 JPL655429 JZH655429 KJD655429 KSZ655429 LCV655429 LMR655429 LWN655429 MGJ655429 MQF655429 NAB655429 NJX655429 NTT655429 ODP655429 ONL655429 OXH655429 PHD655429 PQZ655429 QAV655429 QKR655429 QUN655429 REJ655429 ROF655429 RYB655429 SHX655429 SRT655429 TBP655429 TLL655429 TVH655429 UFD655429 UOZ655429 UYV655429 VIR655429 VSN655429 WCJ655429 WMF655429 WWB655429 T720965 JP720965 TL720965 ADH720965 AND720965 AWZ720965 BGV720965 BQR720965 CAN720965 CKJ720965 CUF720965 DEB720965 DNX720965 DXT720965 EHP720965 ERL720965 FBH720965 FLD720965 FUZ720965 GEV720965 GOR720965 GYN720965 HIJ720965 HSF720965 ICB720965 ILX720965 IVT720965 JFP720965 JPL720965 JZH720965 KJD720965 KSZ720965 LCV720965 LMR720965 LWN720965 MGJ720965 MQF720965 NAB720965 NJX720965 NTT720965 ODP720965 ONL720965 OXH720965 PHD720965 PQZ720965 QAV720965 QKR720965 QUN720965 REJ720965 ROF720965 RYB720965 SHX720965 SRT720965 TBP720965 TLL720965 TVH720965 UFD720965 UOZ720965 UYV720965 VIR720965 VSN720965 WCJ720965 WMF720965 WWB720965 T786501 JP786501 TL786501 ADH786501 AND786501 AWZ786501 BGV786501 BQR786501 CAN786501 CKJ786501 CUF786501 DEB786501 DNX786501 DXT786501 EHP786501 ERL786501 FBH786501 FLD786501 FUZ786501 GEV786501 GOR786501 GYN786501 HIJ786501 HSF786501 ICB786501 ILX786501 IVT786501 JFP786501 JPL786501 JZH786501 KJD786501 KSZ786501 LCV786501 LMR786501 LWN786501 MGJ786501 MQF786501 NAB786501 NJX786501 NTT786501 ODP786501 ONL786501 OXH786501 PHD786501 PQZ786501 QAV786501 QKR786501 QUN786501 REJ786501 ROF786501 RYB786501 SHX786501 SRT786501 TBP786501 TLL786501 TVH786501 UFD786501 UOZ786501 UYV786501 VIR786501 VSN786501 WCJ786501 WMF786501 WWB786501 T852037 JP852037 TL852037 ADH852037 AND852037 AWZ852037 BGV852037 BQR852037 CAN852037 CKJ852037 CUF852037 DEB852037 DNX852037 DXT852037 EHP852037 ERL852037 FBH852037 FLD852037 FUZ852037 GEV852037 GOR852037 GYN852037 HIJ852037 HSF852037 ICB852037 ILX852037 IVT852037 JFP852037 JPL852037 JZH852037 KJD852037 KSZ852037 LCV852037 LMR852037 LWN852037 MGJ852037 MQF852037 NAB852037 NJX852037 NTT852037 ODP852037 ONL852037 OXH852037 PHD852037 PQZ852037 QAV852037 QKR852037 QUN852037 REJ852037 ROF852037 RYB852037 SHX852037 SRT852037 TBP852037 TLL852037 TVH852037 UFD852037 UOZ852037 UYV852037 VIR852037 VSN852037 WCJ852037 WMF852037 WWB852037 T917573 JP917573 TL917573 ADH917573 AND917573 AWZ917573 BGV917573 BQR917573 CAN917573 CKJ917573 CUF917573 DEB917573 DNX917573 DXT917573 EHP917573 ERL917573 FBH917573 FLD917573 FUZ917573 GEV917573 GOR917573 GYN917573 HIJ917573 HSF917573 ICB917573 ILX917573 IVT917573 JFP917573 JPL917573 JZH917573 KJD917573 KSZ917573 LCV917573 LMR917573 LWN917573 MGJ917573 MQF917573 NAB917573 NJX917573 NTT917573 ODP917573 ONL917573 OXH917573 PHD917573 PQZ917573 QAV917573 QKR917573 QUN917573 REJ917573 ROF917573 RYB917573 SHX917573 SRT917573 TBP917573 TLL917573 TVH917573 UFD917573 UOZ917573 UYV917573 VIR917573 VSN917573 WCJ917573 WMF917573 WWB917573 T983109 JP983109 TL983109 ADH983109 AND983109 AWZ983109 BGV983109 BQR983109 CAN983109 CKJ983109 CUF983109 DEB983109 DNX983109 DXT983109 EHP983109 ERL983109 FBH983109 FLD983109 FUZ983109 GEV983109 GOR983109 GYN983109 HIJ983109 HSF983109 ICB983109 ILX983109 IVT983109 JFP983109 JPL983109 JZH983109 KJD983109 KSZ983109 LCV983109 LMR983109 LWN983109 MGJ983109 MQF983109 NAB983109 NJX983109 NTT983109 ODP983109 ONL983109 OXH983109 PHD983109 PQZ983109 QAV983109 QKR983109 QUN983109 REJ983109 ROF983109 RYB983109 SHX983109 SRT983109 TBP983109 TLL983109 TVH983109 UFD983109 UOZ983109 UYV983109 VIR983109 VSN983109" xr:uid="{00000000-0002-0000-0200-000004000000}">
      <formula1>"　,初,中,末,1,2,3,4,5,6,7,8,9,10,11,12,13,14,15,16,17,18,19,20,21,22,23,24,25,26,27,28,29,30,31"</formula1>
    </dataValidation>
    <dataValidation allowBlank="1" showErrorMessage="1" promptTitle="１０：勤務日（固定）欄" prompt="この欄を使用する場合は_x000a_11勤務日(不定期)欄を必ず非表示にしてください" sqref="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xr:uid="{00000000-0002-0000-0200-000005000000}"/>
    <dataValidation allowBlank="1" showErrorMessage="1" promptTitle="９：勤務時間（不定期）欄" prompt="この欄を使用する場合は_x000a_８勤務時間(固定)欄を必ず非表示にしてください" sqref="H21:V21 JD21:JR21 SZ21:TN21 ACV21:ADJ21 AMR21:ANF21 AWN21:AXB21 BGJ21:BGX21 BQF21:BQT21 CAB21:CAP21 CJX21:CKL21 CTT21:CUH21 DDP21:DED21 DNL21:DNZ21 DXH21:DXV21 EHD21:EHR21 EQZ21:ERN21 FAV21:FBJ21 FKR21:FLF21 FUN21:FVB21 GEJ21:GEX21 GOF21:GOT21 GYB21:GYP21 HHX21:HIL21 HRT21:HSH21 IBP21:ICD21 ILL21:ILZ21 IVH21:IVV21 JFD21:JFR21 JOZ21:JPN21 JYV21:JZJ21 KIR21:KJF21 KSN21:KTB21 LCJ21:LCX21 LMF21:LMT21 LWB21:LWP21 MFX21:MGL21 MPT21:MQH21 MZP21:NAD21 NJL21:NJZ21 NTH21:NTV21 ODD21:ODR21 OMZ21:ONN21 OWV21:OXJ21 PGR21:PHF21 PQN21:PRB21 QAJ21:QAX21 QKF21:QKT21 QUB21:QUP21 RDX21:REL21 RNT21:ROH21 RXP21:RYD21 SHL21:SHZ21 SRH21:SRV21 TBD21:TBR21 TKZ21:TLN21 TUV21:TVJ21 UER21:UFF21 UON21:UPB21 UYJ21:UYX21 VIF21:VIT21 VSB21:VSP21 WBX21:WCL21 WLT21:WMH21 WVP21:WWD21 H65555:V65555 JD65555:JR65555 SZ65555:TN65555 ACV65555:ADJ65555 AMR65555:ANF65555 AWN65555:AXB65555 BGJ65555:BGX65555 BQF65555:BQT65555 CAB65555:CAP65555 CJX65555:CKL65555 CTT65555:CUH65555 DDP65555:DED65555 DNL65555:DNZ65555 DXH65555:DXV65555 EHD65555:EHR65555 EQZ65555:ERN65555 FAV65555:FBJ65555 FKR65555:FLF65555 FUN65555:FVB65555 GEJ65555:GEX65555 GOF65555:GOT65555 GYB65555:GYP65555 HHX65555:HIL65555 HRT65555:HSH65555 IBP65555:ICD65555 ILL65555:ILZ65555 IVH65555:IVV65555 JFD65555:JFR65555 JOZ65555:JPN65555 JYV65555:JZJ65555 KIR65555:KJF65555 KSN65555:KTB65555 LCJ65555:LCX65555 LMF65555:LMT65555 LWB65555:LWP65555 MFX65555:MGL65555 MPT65555:MQH65555 MZP65555:NAD65555 NJL65555:NJZ65555 NTH65555:NTV65555 ODD65555:ODR65555 OMZ65555:ONN65555 OWV65555:OXJ65555 PGR65555:PHF65555 PQN65555:PRB65555 QAJ65555:QAX65555 QKF65555:QKT65555 QUB65555:QUP65555 RDX65555:REL65555 RNT65555:ROH65555 RXP65555:RYD65555 SHL65555:SHZ65555 SRH65555:SRV65555 TBD65555:TBR65555 TKZ65555:TLN65555 TUV65555:TVJ65555 UER65555:UFF65555 UON65555:UPB65555 UYJ65555:UYX65555 VIF65555:VIT65555 VSB65555:VSP65555 WBX65555:WCL65555 WLT65555:WMH65555 WVP65555:WWD65555 H131091:V131091 JD131091:JR131091 SZ131091:TN131091 ACV131091:ADJ131091 AMR131091:ANF131091 AWN131091:AXB131091 BGJ131091:BGX131091 BQF131091:BQT131091 CAB131091:CAP131091 CJX131091:CKL131091 CTT131091:CUH131091 DDP131091:DED131091 DNL131091:DNZ131091 DXH131091:DXV131091 EHD131091:EHR131091 EQZ131091:ERN131091 FAV131091:FBJ131091 FKR131091:FLF131091 FUN131091:FVB131091 GEJ131091:GEX131091 GOF131091:GOT131091 GYB131091:GYP131091 HHX131091:HIL131091 HRT131091:HSH131091 IBP131091:ICD131091 ILL131091:ILZ131091 IVH131091:IVV131091 JFD131091:JFR131091 JOZ131091:JPN131091 JYV131091:JZJ131091 KIR131091:KJF131091 KSN131091:KTB131091 LCJ131091:LCX131091 LMF131091:LMT131091 LWB131091:LWP131091 MFX131091:MGL131091 MPT131091:MQH131091 MZP131091:NAD131091 NJL131091:NJZ131091 NTH131091:NTV131091 ODD131091:ODR131091 OMZ131091:ONN131091 OWV131091:OXJ131091 PGR131091:PHF131091 PQN131091:PRB131091 QAJ131091:QAX131091 QKF131091:QKT131091 QUB131091:QUP131091 RDX131091:REL131091 RNT131091:ROH131091 RXP131091:RYD131091 SHL131091:SHZ131091 SRH131091:SRV131091 TBD131091:TBR131091 TKZ131091:TLN131091 TUV131091:TVJ131091 UER131091:UFF131091 UON131091:UPB131091 UYJ131091:UYX131091 VIF131091:VIT131091 VSB131091:VSP131091 WBX131091:WCL131091 WLT131091:WMH131091 WVP131091:WWD131091 H196627:V196627 JD196627:JR196627 SZ196627:TN196627 ACV196627:ADJ196627 AMR196627:ANF196627 AWN196627:AXB196627 BGJ196627:BGX196627 BQF196627:BQT196627 CAB196627:CAP196627 CJX196627:CKL196627 CTT196627:CUH196627 DDP196627:DED196627 DNL196627:DNZ196627 DXH196627:DXV196627 EHD196627:EHR196627 EQZ196627:ERN196627 FAV196627:FBJ196627 FKR196627:FLF196627 FUN196627:FVB196627 GEJ196627:GEX196627 GOF196627:GOT196627 GYB196627:GYP196627 HHX196627:HIL196627 HRT196627:HSH196627 IBP196627:ICD196627 ILL196627:ILZ196627 IVH196627:IVV196627 JFD196627:JFR196627 JOZ196627:JPN196627 JYV196627:JZJ196627 KIR196627:KJF196627 KSN196627:KTB196627 LCJ196627:LCX196627 LMF196627:LMT196627 LWB196627:LWP196627 MFX196627:MGL196627 MPT196627:MQH196627 MZP196627:NAD196627 NJL196627:NJZ196627 NTH196627:NTV196627 ODD196627:ODR196627 OMZ196627:ONN196627 OWV196627:OXJ196627 PGR196627:PHF196627 PQN196627:PRB196627 QAJ196627:QAX196627 QKF196627:QKT196627 QUB196627:QUP196627 RDX196627:REL196627 RNT196627:ROH196627 RXP196627:RYD196627 SHL196627:SHZ196627 SRH196627:SRV196627 TBD196627:TBR196627 TKZ196627:TLN196627 TUV196627:TVJ196627 UER196627:UFF196627 UON196627:UPB196627 UYJ196627:UYX196627 VIF196627:VIT196627 VSB196627:VSP196627 WBX196627:WCL196627 WLT196627:WMH196627 WVP196627:WWD196627 H262163:V262163 JD262163:JR262163 SZ262163:TN262163 ACV262163:ADJ262163 AMR262163:ANF262163 AWN262163:AXB262163 BGJ262163:BGX262163 BQF262163:BQT262163 CAB262163:CAP262163 CJX262163:CKL262163 CTT262163:CUH262163 DDP262163:DED262163 DNL262163:DNZ262163 DXH262163:DXV262163 EHD262163:EHR262163 EQZ262163:ERN262163 FAV262163:FBJ262163 FKR262163:FLF262163 FUN262163:FVB262163 GEJ262163:GEX262163 GOF262163:GOT262163 GYB262163:GYP262163 HHX262163:HIL262163 HRT262163:HSH262163 IBP262163:ICD262163 ILL262163:ILZ262163 IVH262163:IVV262163 JFD262163:JFR262163 JOZ262163:JPN262163 JYV262163:JZJ262163 KIR262163:KJF262163 KSN262163:KTB262163 LCJ262163:LCX262163 LMF262163:LMT262163 LWB262163:LWP262163 MFX262163:MGL262163 MPT262163:MQH262163 MZP262163:NAD262163 NJL262163:NJZ262163 NTH262163:NTV262163 ODD262163:ODR262163 OMZ262163:ONN262163 OWV262163:OXJ262163 PGR262163:PHF262163 PQN262163:PRB262163 QAJ262163:QAX262163 QKF262163:QKT262163 QUB262163:QUP262163 RDX262163:REL262163 RNT262163:ROH262163 RXP262163:RYD262163 SHL262163:SHZ262163 SRH262163:SRV262163 TBD262163:TBR262163 TKZ262163:TLN262163 TUV262163:TVJ262163 UER262163:UFF262163 UON262163:UPB262163 UYJ262163:UYX262163 VIF262163:VIT262163 VSB262163:VSP262163 WBX262163:WCL262163 WLT262163:WMH262163 WVP262163:WWD262163 H327699:V327699 JD327699:JR327699 SZ327699:TN327699 ACV327699:ADJ327699 AMR327699:ANF327699 AWN327699:AXB327699 BGJ327699:BGX327699 BQF327699:BQT327699 CAB327699:CAP327699 CJX327699:CKL327699 CTT327699:CUH327699 DDP327699:DED327699 DNL327699:DNZ327699 DXH327699:DXV327699 EHD327699:EHR327699 EQZ327699:ERN327699 FAV327699:FBJ327699 FKR327699:FLF327699 FUN327699:FVB327699 GEJ327699:GEX327699 GOF327699:GOT327699 GYB327699:GYP327699 HHX327699:HIL327699 HRT327699:HSH327699 IBP327699:ICD327699 ILL327699:ILZ327699 IVH327699:IVV327699 JFD327699:JFR327699 JOZ327699:JPN327699 JYV327699:JZJ327699 KIR327699:KJF327699 KSN327699:KTB327699 LCJ327699:LCX327699 LMF327699:LMT327699 LWB327699:LWP327699 MFX327699:MGL327699 MPT327699:MQH327699 MZP327699:NAD327699 NJL327699:NJZ327699 NTH327699:NTV327699 ODD327699:ODR327699 OMZ327699:ONN327699 OWV327699:OXJ327699 PGR327699:PHF327699 PQN327699:PRB327699 QAJ327699:QAX327699 QKF327699:QKT327699 QUB327699:QUP327699 RDX327699:REL327699 RNT327699:ROH327699 RXP327699:RYD327699 SHL327699:SHZ327699 SRH327699:SRV327699 TBD327699:TBR327699 TKZ327699:TLN327699 TUV327699:TVJ327699 UER327699:UFF327699 UON327699:UPB327699 UYJ327699:UYX327699 VIF327699:VIT327699 VSB327699:VSP327699 WBX327699:WCL327699 WLT327699:WMH327699 WVP327699:WWD327699 H393235:V393235 JD393235:JR393235 SZ393235:TN393235 ACV393235:ADJ393235 AMR393235:ANF393235 AWN393235:AXB393235 BGJ393235:BGX393235 BQF393235:BQT393235 CAB393235:CAP393235 CJX393235:CKL393235 CTT393235:CUH393235 DDP393235:DED393235 DNL393235:DNZ393235 DXH393235:DXV393235 EHD393235:EHR393235 EQZ393235:ERN393235 FAV393235:FBJ393235 FKR393235:FLF393235 FUN393235:FVB393235 GEJ393235:GEX393235 GOF393235:GOT393235 GYB393235:GYP393235 HHX393235:HIL393235 HRT393235:HSH393235 IBP393235:ICD393235 ILL393235:ILZ393235 IVH393235:IVV393235 JFD393235:JFR393235 JOZ393235:JPN393235 JYV393235:JZJ393235 KIR393235:KJF393235 KSN393235:KTB393235 LCJ393235:LCX393235 LMF393235:LMT393235 LWB393235:LWP393235 MFX393235:MGL393235 MPT393235:MQH393235 MZP393235:NAD393235 NJL393235:NJZ393235 NTH393235:NTV393235 ODD393235:ODR393235 OMZ393235:ONN393235 OWV393235:OXJ393235 PGR393235:PHF393235 PQN393235:PRB393235 QAJ393235:QAX393235 QKF393235:QKT393235 QUB393235:QUP393235 RDX393235:REL393235 RNT393235:ROH393235 RXP393235:RYD393235 SHL393235:SHZ393235 SRH393235:SRV393235 TBD393235:TBR393235 TKZ393235:TLN393235 TUV393235:TVJ393235 UER393235:UFF393235 UON393235:UPB393235 UYJ393235:UYX393235 VIF393235:VIT393235 VSB393235:VSP393235 WBX393235:WCL393235 WLT393235:WMH393235 WVP393235:WWD393235 H458771:V458771 JD458771:JR458771 SZ458771:TN458771 ACV458771:ADJ458771 AMR458771:ANF458771 AWN458771:AXB458771 BGJ458771:BGX458771 BQF458771:BQT458771 CAB458771:CAP458771 CJX458771:CKL458771 CTT458771:CUH458771 DDP458771:DED458771 DNL458771:DNZ458771 DXH458771:DXV458771 EHD458771:EHR458771 EQZ458771:ERN458771 FAV458771:FBJ458771 FKR458771:FLF458771 FUN458771:FVB458771 GEJ458771:GEX458771 GOF458771:GOT458771 GYB458771:GYP458771 HHX458771:HIL458771 HRT458771:HSH458771 IBP458771:ICD458771 ILL458771:ILZ458771 IVH458771:IVV458771 JFD458771:JFR458771 JOZ458771:JPN458771 JYV458771:JZJ458771 KIR458771:KJF458771 KSN458771:KTB458771 LCJ458771:LCX458771 LMF458771:LMT458771 LWB458771:LWP458771 MFX458771:MGL458771 MPT458771:MQH458771 MZP458771:NAD458771 NJL458771:NJZ458771 NTH458771:NTV458771 ODD458771:ODR458771 OMZ458771:ONN458771 OWV458771:OXJ458771 PGR458771:PHF458771 PQN458771:PRB458771 QAJ458771:QAX458771 QKF458771:QKT458771 QUB458771:QUP458771 RDX458771:REL458771 RNT458771:ROH458771 RXP458771:RYD458771 SHL458771:SHZ458771 SRH458771:SRV458771 TBD458771:TBR458771 TKZ458771:TLN458771 TUV458771:TVJ458771 UER458771:UFF458771 UON458771:UPB458771 UYJ458771:UYX458771 VIF458771:VIT458771 VSB458771:VSP458771 WBX458771:WCL458771 WLT458771:WMH458771 WVP458771:WWD458771 H524307:V524307 JD524307:JR524307 SZ524307:TN524307 ACV524307:ADJ524307 AMR524307:ANF524307 AWN524307:AXB524307 BGJ524307:BGX524307 BQF524307:BQT524307 CAB524307:CAP524307 CJX524307:CKL524307 CTT524307:CUH524307 DDP524307:DED524307 DNL524307:DNZ524307 DXH524307:DXV524307 EHD524307:EHR524307 EQZ524307:ERN524307 FAV524307:FBJ524307 FKR524307:FLF524307 FUN524307:FVB524307 GEJ524307:GEX524307 GOF524307:GOT524307 GYB524307:GYP524307 HHX524307:HIL524307 HRT524307:HSH524307 IBP524307:ICD524307 ILL524307:ILZ524307 IVH524307:IVV524307 JFD524307:JFR524307 JOZ524307:JPN524307 JYV524307:JZJ524307 KIR524307:KJF524307 KSN524307:KTB524307 LCJ524307:LCX524307 LMF524307:LMT524307 LWB524307:LWP524307 MFX524307:MGL524307 MPT524307:MQH524307 MZP524307:NAD524307 NJL524307:NJZ524307 NTH524307:NTV524307 ODD524307:ODR524307 OMZ524307:ONN524307 OWV524307:OXJ524307 PGR524307:PHF524307 PQN524307:PRB524307 QAJ524307:QAX524307 QKF524307:QKT524307 QUB524307:QUP524307 RDX524307:REL524307 RNT524307:ROH524307 RXP524307:RYD524307 SHL524307:SHZ524307 SRH524307:SRV524307 TBD524307:TBR524307 TKZ524307:TLN524307 TUV524307:TVJ524307 UER524307:UFF524307 UON524307:UPB524307 UYJ524307:UYX524307 VIF524307:VIT524307 VSB524307:VSP524307 WBX524307:WCL524307 WLT524307:WMH524307 WVP524307:WWD524307 H589843:V589843 JD589843:JR589843 SZ589843:TN589843 ACV589843:ADJ589843 AMR589843:ANF589843 AWN589843:AXB589843 BGJ589843:BGX589843 BQF589843:BQT589843 CAB589843:CAP589843 CJX589843:CKL589843 CTT589843:CUH589843 DDP589843:DED589843 DNL589843:DNZ589843 DXH589843:DXV589843 EHD589843:EHR589843 EQZ589843:ERN589843 FAV589843:FBJ589843 FKR589843:FLF589843 FUN589843:FVB589843 GEJ589843:GEX589843 GOF589843:GOT589843 GYB589843:GYP589843 HHX589843:HIL589843 HRT589843:HSH589843 IBP589843:ICD589843 ILL589843:ILZ589843 IVH589843:IVV589843 JFD589843:JFR589843 JOZ589843:JPN589843 JYV589843:JZJ589843 KIR589843:KJF589843 KSN589843:KTB589843 LCJ589843:LCX589843 LMF589843:LMT589843 LWB589843:LWP589843 MFX589843:MGL589843 MPT589843:MQH589843 MZP589843:NAD589843 NJL589843:NJZ589843 NTH589843:NTV589843 ODD589843:ODR589843 OMZ589843:ONN589843 OWV589843:OXJ589843 PGR589843:PHF589843 PQN589843:PRB589843 QAJ589843:QAX589843 QKF589843:QKT589843 QUB589843:QUP589843 RDX589843:REL589843 RNT589843:ROH589843 RXP589843:RYD589843 SHL589843:SHZ589843 SRH589843:SRV589843 TBD589843:TBR589843 TKZ589843:TLN589843 TUV589843:TVJ589843 UER589843:UFF589843 UON589843:UPB589843 UYJ589843:UYX589843 VIF589843:VIT589843 VSB589843:VSP589843 WBX589843:WCL589843 WLT589843:WMH589843 WVP589843:WWD589843 H655379:V655379 JD655379:JR655379 SZ655379:TN655379 ACV655379:ADJ655379 AMR655379:ANF655379 AWN655379:AXB655379 BGJ655379:BGX655379 BQF655379:BQT655379 CAB655379:CAP655379 CJX655379:CKL655379 CTT655379:CUH655379 DDP655379:DED655379 DNL655379:DNZ655379 DXH655379:DXV655379 EHD655379:EHR655379 EQZ655379:ERN655379 FAV655379:FBJ655379 FKR655379:FLF655379 FUN655379:FVB655379 GEJ655379:GEX655379 GOF655379:GOT655379 GYB655379:GYP655379 HHX655379:HIL655379 HRT655379:HSH655379 IBP655379:ICD655379 ILL655379:ILZ655379 IVH655379:IVV655379 JFD655379:JFR655379 JOZ655379:JPN655379 JYV655379:JZJ655379 KIR655379:KJF655379 KSN655379:KTB655379 LCJ655379:LCX655379 LMF655379:LMT655379 LWB655379:LWP655379 MFX655379:MGL655379 MPT655379:MQH655379 MZP655379:NAD655379 NJL655379:NJZ655379 NTH655379:NTV655379 ODD655379:ODR655379 OMZ655379:ONN655379 OWV655379:OXJ655379 PGR655379:PHF655379 PQN655379:PRB655379 QAJ655379:QAX655379 QKF655379:QKT655379 QUB655379:QUP655379 RDX655379:REL655379 RNT655379:ROH655379 RXP655379:RYD655379 SHL655379:SHZ655379 SRH655379:SRV655379 TBD655379:TBR655379 TKZ655379:TLN655379 TUV655379:TVJ655379 UER655379:UFF655379 UON655379:UPB655379 UYJ655379:UYX655379 VIF655379:VIT655379 VSB655379:VSP655379 WBX655379:WCL655379 WLT655379:WMH655379 WVP655379:WWD655379 H720915:V720915 JD720915:JR720915 SZ720915:TN720915 ACV720915:ADJ720915 AMR720915:ANF720915 AWN720915:AXB720915 BGJ720915:BGX720915 BQF720915:BQT720915 CAB720915:CAP720915 CJX720915:CKL720915 CTT720915:CUH720915 DDP720915:DED720915 DNL720915:DNZ720915 DXH720915:DXV720915 EHD720915:EHR720915 EQZ720915:ERN720915 FAV720915:FBJ720915 FKR720915:FLF720915 FUN720915:FVB720915 GEJ720915:GEX720915 GOF720915:GOT720915 GYB720915:GYP720915 HHX720915:HIL720915 HRT720915:HSH720915 IBP720915:ICD720915 ILL720915:ILZ720915 IVH720915:IVV720915 JFD720915:JFR720915 JOZ720915:JPN720915 JYV720915:JZJ720915 KIR720915:KJF720915 KSN720915:KTB720915 LCJ720915:LCX720915 LMF720915:LMT720915 LWB720915:LWP720915 MFX720915:MGL720915 MPT720915:MQH720915 MZP720915:NAD720915 NJL720915:NJZ720915 NTH720915:NTV720915 ODD720915:ODR720915 OMZ720915:ONN720915 OWV720915:OXJ720915 PGR720915:PHF720915 PQN720915:PRB720915 QAJ720915:QAX720915 QKF720915:QKT720915 QUB720915:QUP720915 RDX720915:REL720915 RNT720915:ROH720915 RXP720915:RYD720915 SHL720915:SHZ720915 SRH720915:SRV720915 TBD720915:TBR720915 TKZ720915:TLN720915 TUV720915:TVJ720915 UER720915:UFF720915 UON720915:UPB720915 UYJ720915:UYX720915 VIF720915:VIT720915 VSB720915:VSP720915 WBX720915:WCL720915 WLT720915:WMH720915 WVP720915:WWD720915 H786451:V786451 JD786451:JR786451 SZ786451:TN786451 ACV786451:ADJ786451 AMR786451:ANF786451 AWN786451:AXB786451 BGJ786451:BGX786451 BQF786451:BQT786451 CAB786451:CAP786451 CJX786451:CKL786451 CTT786451:CUH786451 DDP786451:DED786451 DNL786451:DNZ786451 DXH786451:DXV786451 EHD786451:EHR786451 EQZ786451:ERN786451 FAV786451:FBJ786451 FKR786451:FLF786451 FUN786451:FVB786451 GEJ786451:GEX786451 GOF786451:GOT786451 GYB786451:GYP786451 HHX786451:HIL786451 HRT786451:HSH786451 IBP786451:ICD786451 ILL786451:ILZ786451 IVH786451:IVV786451 JFD786451:JFR786451 JOZ786451:JPN786451 JYV786451:JZJ786451 KIR786451:KJF786451 KSN786451:KTB786451 LCJ786451:LCX786451 LMF786451:LMT786451 LWB786451:LWP786451 MFX786451:MGL786451 MPT786451:MQH786451 MZP786451:NAD786451 NJL786451:NJZ786451 NTH786451:NTV786451 ODD786451:ODR786451 OMZ786451:ONN786451 OWV786451:OXJ786451 PGR786451:PHF786451 PQN786451:PRB786451 QAJ786451:QAX786451 QKF786451:QKT786451 QUB786451:QUP786451 RDX786451:REL786451 RNT786451:ROH786451 RXP786451:RYD786451 SHL786451:SHZ786451 SRH786451:SRV786451 TBD786451:TBR786451 TKZ786451:TLN786451 TUV786451:TVJ786451 UER786451:UFF786451 UON786451:UPB786451 UYJ786451:UYX786451 VIF786451:VIT786451 VSB786451:VSP786451 WBX786451:WCL786451 WLT786451:WMH786451 WVP786451:WWD786451 H851987:V851987 JD851987:JR851987 SZ851987:TN851987 ACV851987:ADJ851987 AMR851987:ANF851987 AWN851987:AXB851987 BGJ851987:BGX851987 BQF851987:BQT851987 CAB851987:CAP851987 CJX851987:CKL851987 CTT851987:CUH851987 DDP851987:DED851987 DNL851987:DNZ851987 DXH851987:DXV851987 EHD851987:EHR851987 EQZ851987:ERN851987 FAV851987:FBJ851987 FKR851987:FLF851987 FUN851987:FVB851987 GEJ851987:GEX851987 GOF851987:GOT851987 GYB851987:GYP851987 HHX851987:HIL851987 HRT851987:HSH851987 IBP851987:ICD851987 ILL851987:ILZ851987 IVH851987:IVV851987 JFD851987:JFR851987 JOZ851987:JPN851987 JYV851987:JZJ851987 KIR851987:KJF851987 KSN851987:KTB851987 LCJ851987:LCX851987 LMF851987:LMT851987 LWB851987:LWP851987 MFX851987:MGL851987 MPT851987:MQH851987 MZP851987:NAD851987 NJL851987:NJZ851987 NTH851987:NTV851987 ODD851987:ODR851987 OMZ851987:ONN851987 OWV851987:OXJ851987 PGR851987:PHF851987 PQN851987:PRB851987 QAJ851987:QAX851987 QKF851987:QKT851987 QUB851987:QUP851987 RDX851987:REL851987 RNT851987:ROH851987 RXP851987:RYD851987 SHL851987:SHZ851987 SRH851987:SRV851987 TBD851987:TBR851987 TKZ851987:TLN851987 TUV851987:TVJ851987 UER851987:UFF851987 UON851987:UPB851987 UYJ851987:UYX851987 VIF851987:VIT851987 VSB851987:VSP851987 WBX851987:WCL851987 WLT851987:WMH851987 WVP851987:WWD851987 H917523:V917523 JD917523:JR917523 SZ917523:TN917523 ACV917523:ADJ917523 AMR917523:ANF917523 AWN917523:AXB917523 BGJ917523:BGX917523 BQF917523:BQT917523 CAB917523:CAP917523 CJX917523:CKL917523 CTT917523:CUH917523 DDP917523:DED917523 DNL917523:DNZ917523 DXH917523:DXV917523 EHD917523:EHR917523 EQZ917523:ERN917523 FAV917523:FBJ917523 FKR917523:FLF917523 FUN917523:FVB917523 GEJ917523:GEX917523 GOF917523:GOT917523 GYB917523:GYP917523 HHX917523:HIL917523 HRT917523:HSH917523 IBP917523:ICD917523 ILL917523:ILZ917523 IVH917523:IVV917523 JFD917523:JFR917523 JOZ917523:JPN917523 JYV917523:JZJ917523 KIR917523:KJF917523 KSN917523:KTB917523 LCJ917523:LCX917523 LMF917523:LMT917523 LWB917523:LWP917523 MFX917523:MGL917523 MPT917523:MQH917523 MZP917523:NAD917523 NJL917523:NJZ917523 NTH917523:NTV917523 ODD917523:ODR917523 OMZ917523:ONN917523 OWV917523:OXJ917523 PGR917523:PHF917523 PQN917523:PRB917523 QAJ917523:QAX917523 QKF917523:QKT917523 QUB917523:QUP917523 RDX917523:REL917523 RNT917523:ROH917523 RXP917523:RYD917523 SHL917523:SHZ917523 SRH917523:SRV917523 TBD917523:TBR917523 TKZ917523:TLN917523 TUV917523:TVJ917523 UER917523:UFF917523 UON917523:UPB917523 UYJ917523:UYX917523 VIF917523:VIT917523 VSB917523:VSP917523 WBX917523:WCL917523 WLT917523:WMH917523 WVP917523:WWD917523 H983059:V983059 JD983059:JR983059 SZ983059:TN983059 ACV983059:ADJ983059 AMR983059:ANF983059 AWN983059:AXB983059 BGJ983059:BGX983059 BQF983059:BQT983059 CAB983059:CAP983059 CJX983059:CKL983059 CTT983059:CUH983059 DDP983059:DED983059 DNL983059:DNZ983059 DXH983059:DXV983059 EHD983059:EHR983059 EQZ983059:ERN983059 FAV983059:FBJ983059 FKR983059:FLF983059 FUN983059:FVB983059 GEJ983059:GEX983059 GOF983059:GOT983059 GYB983059:GYP983059 HHX983059:HIL983059 HRT983059:HSH983059 IBP983059:ICD983059 ILL983059:ILZ983059 IVH983059:IVV983059 JFD983059:JFR983059 JOZ983059:JPN983059 JYV983059:JZJ983059 KIR983059:KJF983059 KSN983059:KTB983059 LCJ983059:LCX983059 LMF983059:LMT983059 LWB983059:LWP983059 MFX983059:MGL983059 MPT983059:MQH983059 MZP983059:NAD983059 NJL983059:NJZ983059 NTH983059:NTV983059 ODD983059:ODR983059 OMZ983059:ONN983059 OWV983059:OXJ983059 PGR983059:PHF983059 PQN983059:PRB983059 QAJ983059:QAX983059 QKF983059:QKT983059 QUB983059:QUP983059 RDX983059:REL983059 RNT983059:ROH983059 RXP983059:RYD983059 SHL983059:SHZ983059 SRH983059:SRV983059 TBD983059:TBR983059 TKZ983059:TLN983059 TUV983059:TVJ983059 UER983059:UFF983059 UON983059:UPB983059 UYJ983059:UYX983059 VIF983059:VIT983059 VSB983059:VSP983059 WBX983059:WCL983059 WLT983059:WMH983059 WVP983059:WWD983059" xr:uid="{00000000-0002-0000-0200-000006000000}"/>
  </dataValidations>
  <printOptions horizontalCentered="1"/>
  <pageMargins left="0.78740157480314965" right="0.59055118110236227" top="0.39370078740157483" bottom="0.19685039370078741" header="0.31496062992125984" footer="0.31496062992125984"/>
  <pageSetup paperSize="9" scale="8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次へ">
                <anchor moveWithCells="1" sizeWithCells="1">
                  <from>
                    <xdr:col>23</xdr:col>
                    <xdr:colOff>733425</xdr:colOff>
                    <xdr:row>2</xdr:row>
                    <xdr:rowOff>28575</xdr:rowOff>
                  </from>
                  <to>
                    <xdr:col>24</xdr:col>
                    <xdr:colOff>0</xdr:colOff>
                    <xdr:row>3</xdr:row>
                    <xdr:rowOff>38100</xdr:rowOff>
                  </to>
                </anchor>
              </controlPr>
            </control>
          </mc:Choice>
        </mc:AlternateContent>
        <mc:AlternateContent xmlns:mc="http://schemas.openxmlformats.org/markup-compatibility/2006">
          <mc:Choice Requires="x14">
            <control shapeId="5122" r:id="rId5" name="Button 2">
              <controlPr defaultSize="0" print="0" autoFill="0" autoPict="0" macro="[0]!前へ">
                <anchor moveWithCells="1" sizeWithCells="1">
                  <from>
                    <xdr:col>23</xdr:col>
                    <xdr:colOff>333375</xdr:colOff>
                    <xdr:row>2</xdr:row>
                    <xdr:rowOff>28575</xdr:rowOff>
                  </from>
                  <to>
                    <xdr:col>23</xdr:col>
                    <xdr:colOff>609600</xdr:colOff>
                    <xdr:row>3</xdr:row>
                    <xdr:rowOff>38100</xdr:rowOff>
                  </to>
                </anchor>
              </controlPr>
            </control>
          </mc:Choice>
        </mc:AlternateContent>
        <mc:AlternateContent xmlns:mc="http://schemas.openxmlformats.org/markup-compatibility/2006">
          <mc:Choice Requires="x14">
            <control shapeId="5123" r:id="rId6" name="Button 3">
              <controlPr defaultSize="0" print="0" autoFill="0" autoPict="0" macro="[0]!調書管理番号指定印刷">
                <anchor moveWithCells="1" sizeWithCells="1">
                  <from>
                    <xdr:col>23</xdr:col>
                    <xdr:colOff>0</xdr:colOff>
                    <xdr:row>8</xdr:row>
                    <xdr:rowOff>76200</xdr:rowOff>
                  </from>
                  <to>
                    <xdr:col>25</xdr:col>
                    <xdr:colOff>9525</xdr:colOff>
                    <xdr:row>11</xdr:row>
                    <xdr:rowOff>47625</xdr:rowOff>
                  </to>
                </anchor>
              </controlPr>
            </control>
          </mc:Choice>
        </mc:AlternateContent>
        <mc:AlternateContent xmlns:mc="http://schemas.openxmlformats.org/markup-compatibility/2006">
          <mc:Choice Requires="x14">
            <control shapeId="5124" r:id="rId7" name="Button 4">
              <controlPr defaultSize="0" print="0" autoFill="0" autoPict="0" macro="[0]!調書全件印刷">
                <anchor moveWithCells="1" sizeWithCells="1">
                  <from>
                    <xdr:col>28</xdr:col>
                    <xdr:colOff>247650</xdr:colOff>
                    <xdr:row>8</xdr:row>
                    <xdr:rowOff>76200</xdr:rowOff>
                  </from>
                  <to>
                    <xdr:col>30</xdr:col>
                    <xdr:colOff>95250</xdr:colOff>
                    <xdr:row>11</xdr:row>
                    <xdr:rowOff>47625</xdr:rowOff>
                  </to>
                </anchor>
              </controlPr>
            </control>
          </mc:Choice>
        </mc:AlternateContent>
        <mc:AlternateContent xmlns:mc="http://schemas.openxmlformats.org/markup-compatibility/2006">
          <mc:Choice Requires="x14">
            <control shapeId="5125" r:id="rId8" name="Button 5">
              <controlPr defaultSize="0" print="0" autoFill="0" autoPict="0" macro="[0]!調書職番検索">
                <anchor moveWithCells="1" sizeWithCells="1">
                  <from>
                    <xdr:col>29</xdr:col>
                    <xdr:colOff>266700</xdr:colOff>
                    <xdr:row>2</xdr:row>
                    <xdr:rowOff>28575</xdr:rowOff>
                  </from>
                  <to>
                    <xdr:col>30</xdr:col>
                    <xdr:colOff>9525</xdr:colOff>
                    <xdr:row>3</xdr:row>
                    <xdr:rowOff>38100</xdr:rowOff>
                  </to>
                </anchor>
              </controlPr>
            </control>
          </mc:Choice>
        </mc:AlternateContent>
        <mc:AlternateContent xmlns:mc="http://schemas.openxmlformats.org/markup-compatibility/2006">
          <mc:Choice Requires="x14">
            <control shapeId="5126" r:id="rId9" name="Button 6">
              <controlPr defaultSize="0" print="0" autoFill="0" autoPict="0" macro="[0]!調書雇用開始日指定印刷">
                <anchor moveWithCells="1">
                  <from>
                    <xdr:col>25</xdr:col>
                    <xdr:colOff>304800</xdr:colOff>
                    <xdr:row>8</xdr:row>
                    <xdr:rowOff>76200</xdr:rowOff>
                  </from>
                  <to>
                    <xdr:col>27</xdr:col>
                    <xdr:colOff>495300</xdr:colOff>
                    <xdr:row>11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2" tint="-0.249977111117893"/>
  </sheetPr>
  <dimension ref="A2:AA68"/>
  <sheetViews>
    <sheetView topLeftCell="E1" workbookViewId="0">
      <selection activeCell="M19" sqref="M19"/>
    </sheetView>
  </sheetViews>
  <sheetFormatPr defaultRowHeight="13.5" x14ac:dyDescent="0.15"/>
  <cols>
    <col min="1" max="1" width="15.25" bestFit="1" customWidth="1"/>
    <col min="2" max="2" width="1.375" customWidth="1"/>
    <col min="3" max="3" width="22.375" style="40" bestFit="1" customWidth="1"/>
    <col min="4" max="4" width="7.5" style="40" bestFit="1" customWidth="1"/>
    <col min="5" max="5" width="1.375" customWidth="1"/>
    <col min="6" max="6" width="26.625" customWidth="1"/>
    <col min="7" max="7" width="10.125" customWidth="1"/>
    <col min="8" max="8" width="11.125" bestFit="1" customWidth="1"/>
    <col min="9" max="9" width="24.75" bestFit="1" customWidth="1"/>
    <col min="10" max="10" width="7.25" bestFit="1" customWidth="1"/>
    <col min="11" max="11" width="11.125" bestFit="1" customWidth="1"/>
    <col min="12" max="12" width="28" customWidth="1"/>
    <col min="13" max="13" width="13.375" customWidth="1"/>
    <col min="14" max="14" width="7.375" customWidth="1"/>
    <col min="15" max="15" width="24.75" customWidth="1"/>
    <col min="16" max="17" width="16.875" customWidth="1"/>
    <col min="18" max="18" width="18.875" customWidth="1"/>
    <col min="19" max="19" width="7.125" bestFit="1" customWidth="1"/>
    <col min="20" max="20" width="1.375" customWidth="1"/>
    <col min="21" max="21" width="6.25" bestFit="1" customWidth="1"/>
    <col min="22" max="22" width="6.5" bestFit="1" customWidth="1"/>
    <col min="23" max="23" width="9.625" bestFit="1" customWidth="1"/>
    <col min="24" max="24" width="13" bestFit="1" customWidth="1"/>
    <col min="25" max="25" width="16.5" bestFit="1" customWidth="1"/>
    <col min="26" max="26" width="20" bestFit="1" customWidth="1"/>
    <col min="27" max="27" width="10.5" customWidth="1"/>
  </cols>
  <sheetData>
    <row r="2" spans="1:27" x14ac:dyDescent="0.15">
      <c r="A2" s="48" t="s">
        <v>48</v>
      </c>
      <c r="B2" s="19"/>
      <c r="C2" s="285" t="s">
        <v>49</v>
      </c>
      <c r="D2" s="285"/>
      <c r="E2" s="19"/>
      <c r="F2" s="44" t="s">
        <v>511</v>
      </c>
      <c r="G2" s="19"/>
      <c r="H2" s="19"/>
      <c r="I2" s="19"/>
      <c r="J2" s="19"/>
      <c r="K2" s="19"/>
      <c r="L2" s="19"/>
      <c r="M2" s="19"/>
      <c r="N2" s="19"/>
      <c r="O2" s="19"/>
      <c r="P2" s="19"/>
      <c r="Q2" s="19"/>
      <c r="R2" s="19"/>
      <c r="S2" s="19"/>
      <c r="T2" s="19"/>
      <c r="U2" t="s">
        <v>50</v>
      </c>
    </row>
    <row r="3" spans="1:27" x14ac:dyDescent="0.15">
      <c r="A3" s="23" t="s">
        <v>512</v>
      </c>
      <c r="C3" s="283" t="s">
        <v>253</v>
      </c>
      <c r="D3" s="283" t="s">
        <v>254</v>
      </c>
      <c r="F3" s="207" t="s">
        <v>509</v>
      </c>
      <c r="G3" s="208"/>
      <c r="H3" s="209"/>
      <c r="I3" s="207" t="s">
        <v>510</v>
      </c>
      <c r="J3" s="208"/>
      <c r="K3" s="209"/>
      <c r="L3" s="207" t="s">
        <v>475</v>
      </c>
      <c r="M3" s="207"/>
      <c r="N3" s="207"/>
      <c r="O3" s="298" t="s">
        <v>484</v>
      </c>
      <c r="P3" s="208"/>
      <c r="Q3" s="208"/>
      <c r="R3" s="208" t="s">
        <v>508</v>
      </c>
      <c r="S3" s="208"/>
      <c r="T3" s="25"/>
      <c r="U3" s="21">
        <v>1</v>
      </c>
      <c r="V3" s="21">
        <v>2</v>
      </c>
      <c r="W3" s="21">
        <v>3</v>
      </c>
      <c r="X3" s="21">
        <v>4</v>
      </c>
      <c r="Y3" s="21">
        <v>5</v>
      </c>
      <c r="Z3" s="21">
        <v>6</v>
      </c>
      <c r="AA3" s="21" t="s">
        <v>25</v>
      </c>
    </row>
    <row r="4" spans="1:27" x14ac:dyDescent="0.15">
      <c r="A4" s="26" t="s">
        <v>2</v>
      </c>
      <c r="C4" s="27" t="s">
        <v>383</v>
      </c>
      <c r="D4" s="24">
        <v>102000</v>
      </c>
      <c r="F4" s="28" t="s">
        <v>557</v>
      </c>
      <c r="G4" s="28" t="s">
        <v>556</v>
      </c>
      <c r="H4" s="28">
        <v>316000</v>
      </c>
      <c r="I4" s="28" t="s">
        <v>563</v>
      </c>
      <c r="J4" s="28" t="s">
        <v>555</v>
      </c>
      <c r="K4" s="28" t="s">
        <v>555</v>
      </c>
      <c r="L4" s="293" t="s">
        <v>470</v>
      </c>
      <c r="M4" s="293" t="s">
        <v>533</v>
      </c>
      <c r="N4" s="293" t="s">
        <v>534</v>
      </c>
      <c r="O4" s="293" t="s">
        <v>463</v>
      </c>
      <c r="P4" s="28" t="s">
        <v>528</v>
      </c>
      <c r="Q4" s="28" t="s">
        <v>530</v>
      </c>
      <c r="R4" s="293" t="s">
        <v>463</v>
      </c>
      <c r="S4" s="290"/>
      <c r="T4" s="294"/>
      <c r="U4" s="31" t="s">
        <v>7</v>
      </c>
      <c r="V4" s="31" t="s">
        <v>12</v>
      </c>
      <c r="W4" s="31" t="s">
        <v>11</v>
      </c>
      <c r="X4" s="31" t="s">
        <v>10</v>
      </c>
      <c r="Y4" s="31" t="s">
        <v>24</v>
      </c>
      <c r="Z4" s="31" t="s">
        <v>51</v>
      </c>
      <c r="AA4" s="32" t="s">
        <v>25</v>
      </c>
    </row>
    <row r="5" spans="1:27" x14ac:dyDescent="0.15">
      <c r="A5" s="26" t="s">
        <v>8</v>
      </c>
      <c r="C5" s="27" t="s">
        <v>448</v>
      </c>
      <c r="D5" s="27">
        <v>103010</v>
      </c>
      <c r="F5" s="30" t="s">
        <v>492</v>
      </c>
      <c r="G5" s="286" t="s">
        <v>555</v>
      </c>
      <c r="H5" s="286" t="s">
        <v>555</v>
      </c>
      <c r="I5" s="30" t="s">
        <v>564</v>
      </c>
      <c r="J5" s="30" t="s">
        <v>565</v>
      </c>
      <c r="K5" s="30">
        <v>3600</v>
      </c>
      <c r="L5" s="29" t="s">
        <v>471</v>
      </c>
      <c r="M5" s="29"/>
      <c r="N5" s="29" t="s">
        <v>355</v>
      </c>
      <c r="O5" s="29" t="s">
        <v>464</v>
      </c>
      <c r="P5" s="30" t="s">
        <v>528</v>
      </c>
      <c r="Q5" s="30" t="s">
        <v>530</v>
      </c>
      <c r="R5" s="29" t="s">
        <v>463</v>
      </c>
      <c r="S5" s="290" t="s">
        <v>485</v>
      </c>
      <c r="U5" s="35" t="s">
        <v>4</v>
      </c>
      <c r="V5" s="35" t="s">
        <v>32</v>
      </c>
      <c r="W5" s="35" t="s">
        <v>33</v>
      </c>
      <c r="X5" s="35" t="s">
        <v>43</v>
      </c>
      <c r="Y5" s="35" t="s">
        <v>0</v>
      </c>
      <c r="Z5" s="35" t="s">
        <v>52</v>
      </c>
      <c r="AA5" s="33"/>
    </row>
    <row r="6" spans="1:27" x14ac:dyDescent="0.15">
      <c r="A6" s="36" t="s">
        <v>5</v>
      </c>
      <c r="C6" s="27" t="s">
        <v>385</v>
      </c>
      <c r="D6" s="27">
        <v>103012</v>
      </c>
      <c r="F6" s="30" t="s">
        <v>493</v>
      </c>
      <c r="G6" s="286" t="s">
        <v>556</v>
      </c>
      <c r="H6" s="286">
        <v>568000</v>
      </c>
      <c r="I6" s="30" t="s">
        <v>566</v>
      </c>
      <c r="J6" s="30" t="s">
        <v>565</v>
      </c>
      <c r="K6" s="30">
        <v>2800</v>
      </c>
      <c r="L6" s="29" t="s">
        <v>472</v>
      </c>
      <c r="M6" s="29"/>
      <c r="N6" s="29" t="s">
        <v>356</v>
      </c>
      <c r="O6" s="29" t="s">
        <v>465</v>
      </c>
      <c r="P6" s="30" t="s">
        <v>528</v>
      </c>
      <c r="Q6" s="30" t="s">
        <v>530</v>
      </c>
      <c r="R6" s="29" t="s">
        <v>476</v>
      </c>
      <c r="S6" s="295" t="s">
        <v>485</v>
      </c>
      <c r="U6" s="35" t="s">
        <v>26</v>
      </c>
      <c r="V6" s="35" t="s">
        <v>53</v>
      </c>
      <c r="W6" s="35" t="s">
        <v>35</v>
      </c>
      <c r="X6" s="35" t="s">
        <v>54</v>
      </c>
      <c r="Y6" s="35" t="s">
        <v>55</v>
      </c>
      <c r="Z6" s="35" t="s">
        <v>56</v>
      </c>
    </row>
    <row r="7" spans="1:27" x14ac:dyDescent="0.15">
      <c r="C7" s="27" t="s">
        <v>387</v>
      </c>
      <c r="D7" s="27">
        <v>103020</v>
      </c>
      <c r="F7" s="30" t="s">
        <v>494</v>
      </c>
      <c r="G7" s="286" t="s">
        <v>556</v>
      </c>
      <c r="H7" s="286">
        <v>442000</v>
      </c>
      <c r="I7" s="30" t="s">
        <v>567</v>
      </c>
      <c r="J7" s="30" t="s">
        <v>565</v>
      </c>
      <c r="K7" s="30">
        <v>2400</v>
      </c>
      <c r="L7" s="29" t="s">
        <v>463</v>
      </c>
      <c r="M7" s="29" t="s">
        <v>528</v>
      </c>
      <c r="N7" s="29" t="s">
        <v>355</v>
      </c>
      <c r="O7" s="29" t="s">
        <v>466</v>
      </c>
      <c r="P7" s="30" t="s">
        <v>528</v>
      </c>
      <c r="Q7" s="30" t="s">
        <v>530</v>
      </c>
      <c r="R7" s="29" t="s">
        <v>476</v>
      </c>
      <c r="S7" s="295" t="s">
        <v>486</v>
      </c>
      <c r="U7" s="35" t="s">
        <v>57</v>
      </c>
      <c r="V7" s="35" t="s">
        <v>58</v>
      </c>
      <c r="W7" s="35" t="s">
        <v>41</v>
      </c>
      <c r="X7" s="35" t="s">
        <v>59</v>
      </c>
      <c r="Y7" s="35" t="s">
        <v>60</v>
      </c>
      <c r="Z7" s="35" t="s">
        <v>61</v>
      </c>
    </row>
    <row r="8" spans="1:27" x14ac:dyDescent="0.15">
      <c r="C8" s="27" t="s">
        <v>388</v>
      </c>
      <c r="D8" s="27">
        <v>103030</v>
      </c>
      <c r="F8" s="30" t="s">
        <v>495</v>
      </c>
      <c r="G8" s="287" t="s">
        <v>556</v>
      </c>
      <c r="H8" s="287">
        <v>379000</v>
      </c>
      <c r="I8" s="30" t="s">
        <v>568</v>
      </c>
      <c r="J8" s="30" t="s">
        <v>565</v>
      </c>
      <c r="K8" s="30">
        <v>2100</v>
      </c>
      <c r="L8" s="29" t="s">
        <v>464</v>
      </c>
      <c r="M8" s="29" t="s">
        <v>528</v>
      </c>
      <c r="N8" s="29" t="s">
        <v>355</v>
      </c>
      <c r="O8" s="29" t="s">
        <v>476</v>
      </c>
      <c r="P8" s="30" t="s">
        <v>529</v>
      </c>
      <c r="Q8" s="30" t="s">
        <v>530</v>
      </c>
      <c r="R8" s="29" t="s">
        <v>476</v>
      </c>
      <c r="S8" s="295" t="s">
        <v>487</v>
      </c>
      <c r="U8" s="35" t="s">
        <v>62</v>
      </c>
      <c r="V8" s="35" t="s">
        <v>37</v>
      </c>
      <c r="W8" s="35" t="s">
        <v>63</v>
      </c>
      <c r="X8" s="35" t="s">
        <v>64</v>
      </c>
      <c r="Y8" s="35" t="s">
        <v>65</v>
      </c>
      <c r="Z8" s="35" t="s">
        <v>66</v>
      </c>
    </row>
    <row r="9" spans="1:27" x14ac:dyDescent="0.15">
      <c r="C9" s="27" t="s">
        <v>449</v>
      </c>
      <c r="D9" s="27">
        <v>103040</v>
      </c>
      <c r="F9" s="286" t="s">
        <v>496</v>
      </c>
      <c r="G9" s="286" t="s">
        <v>556</v>
      </c>
      <c r="H9" s="286">
        <v>316000</v>
      </c>
      <c r="I9" s="30" t="s">
        <v>559</v>
      </c>
      <c r="J9" s="30" t="s">
        <v>555</v>
      </c>
      <c r="K9" s="30" t="s">
        <v>555</v>
      </c>
      <c r="L9" s="29" t="s">
        <v>465</v>
      </c>
      <c r="M9" s="29" t="s">
        <v>528</v>
      </c>
      <c r="N9" s="29" t="s">
        <v>355</v>
      </c>
      <c r="O9" s="29" t="s">
        <v>588</v>
      </c>
      <c r="P9" s="30" t="s">
        <v>529</v>
      </c>
      <c r="Q9" s="30" t="s">
        <v>355</v>
      </c>
      <c r="R9" s="29" t="s">
        <v>476</v>
      </c>
      <c r="S9" s="295" t="s">
        <v>488</v>
      </c>
      <c r="U9" s="35" t="s">
        <v>67</v>
      </c>
      <c r="V9" s="35" t="s">
        <v>68</v>
      </c>
      <c r="W9" s="35" t="s">
        <v>69</v>
      </c>
      <c r="X9" s="35" t="s">
        <v>38</v>
      </c>
      <c r="Y9" s="35" t="s">
        <v>70</v>
      </c>
      <c r="Z9" s="35" t="s">
        <v>71</v>
      </c>
    </row>
    <row r="10" spans="1:27" x14ac:dyDescent="0.15">
      <c r="A10" s="49" t="s">
        <v>72</v>
      </c>
      <c r="C10" s="27" t="s">
        <v>450</v>
      </c>
      <c r="D10" s="27">
        <v>103050</v>
      </c>
      <c r="F10" s="286" t="s">
        <v>497</v>
      </c>
      <c r="G10" s="286" t="s">
        <v>556</v>
      </c>
      <c r="H10" s="286">
        <v>268000</v>
      </c>
      <c r="I10" s="30" t="s">
        <v>560</v>
      </c>
      <c r="J10" s="30" t="s">
        <v>565</v>
      </c>
      <c r="K10" s="30">
        <v>3600</v>
      </c>
      <c r="L10" s="29" t="s">
        <v>466</v>
      </c>
      <c r="M10" s="29" t="s">
        <v>528</v>
      </c>
      <c r="N10" s="29" t="s">
        <v>355</v>
      </c>
      <c r="O10" s="29" t="s">
        <v>477</v>
      </c>
      <c r="P10" s="30" t="s">
        <v>587</v>
      </c>
      <c r="Q10" s="30" t="s">
        <v>532</v>
      </c>
      <c r="R10" s="29" t="s">
        <v>476</v>
      </c>
      <c r="S10" s="295" t="s">
        <v>489</v>
      </c>
      <c r="U10" s="35" t="s">
        <v>73</v>
      </c>
      <c r="V10" s="35" t="s">
        <v>74</v>
      </c>
      <c r="W10" s="35" t="s">
        <v>75</v>
      </c>
      <c r="X10" s="35" t="s">
        <v>76</v>
      </c>
      <c r="Y10" s="35" t="s">
        <v>77</v>
      </c>
      <c r="Z10" s="35" t="s">
        <v>78</v>
      </c>
    </row>
    <row r="11" spans="1:27" x14ac:dyDescent="0.15">
      <c r="A11" s="27" t="s">
        <v>512</v>
      </c>
      <c r="C11" s="27" t="s">
        <v>389</v>
      </c>
      <c r="D11" s="27">
        <v>103060</v>
      </c>
      <c r="F11" s="287" t="s">
        <v>558</v>
      </c>
      <c r="G11" s="287" t="s">
        <v>555</v>
      </c>
      <c r="H11" s="287" t="s">
        <v>555</v>
      </c>
      <c r="I11" s="30" t="s">
        <v>561</v>
      </c>
      <c r="J11" s="30" t="s">
        <v>565</v>
      </c>
      <c r="K11" s="30">
        <v>2800</v>
      </c>
      <c r="L11" s="29" t="s">
        <v>468</v>
      </c>
      <c r="M11" s="29" t="s">
        <v>528</v>
      </c>
      <c r="N11" s="29" t="s">
        <v>355</v>
      </c>
      <c r="O11" s="29" t="s">
        <v>547</v>
      </c>
      <c r="P11" s="30" t="s">
        <v>547</v>
      </c>
      <c r="Q11" s="30" t="s">
        <v>537</v>
      </c>
      <c r="R11" s="29" t="s">
        <v>476</v>
      </c>
      <c r="S11" s="295" t="s">
        <v>589</v>
      </c>
      <c r="U11" s="37" t="s">
        <v>79</v>
      </c>
      <c r="V11" s="35" t="s">
        <v>28</v>
      </c>
      <c r="W11" s="35" t="s">
        <v>39</v>
      </c>
      <c r="X11" s="35" t="s">
        <v>80</v>
      </c>
      <c r="Y11" s="35" t="s">
        <v>81</v>
      </c>
      <c r="Z11" s="37" t="s">
        <v>82</v>
      </c>
    </row>
    <row r="12" spans="1:27" x14ac:dyDescent="0.15">
      <c r="A12" s="27" t="s">
        <v>6</v>
      </c>
      <c r="B12" s="18"/>
      <c r="C12" s="27" t="s">
        <v>451</v>
      </c>
      <c r="D12" s="27">
        <v>103070</v>
      </c>
      <c r="F12" s="287" t="s">
        <v>553</v>
      </c>
      <c r="G12" s="287" t="s">
        <v>556</v>
      </c>
      <c r="H12" s="287">
        <v>442000</v>
      </c>
      <c r="I12" s="30" t="s">
        <v>562</v>
      </c>
      <c r="J12" s="30" t="s">
        <v>565</v>
      </c>
      <c r="K12" s="30">
        <v>2400</v>
      </c>
      <c r="L12" s="296" t="s">
        <v>469</v>
      </c>
      <c r="M12" s="296"/>
      <c r="N12" s="296"/>
      <c r="O12" s="296" t="s">
        <v>597</v>
      </c>
      <c r="P12" s="34" t="s">
        <v>543</v>
      </c>
      <c r="Q12" s="34" t="s">
        <v>537</v>
      </c>
      <c r="R12" s="29" t="s">
        <v>590</v>
      </c>
      <c r="S12" s="295" t="s">
        <v>486</v>
      </c>
      <c r="V12" s="35" t="s">
        <v>83</v>
      </c>
      <c r="W12" s="35" t="s">
        <v>84</v>
      </c>
      <c r="X12" s="35" t="s">
        <v>85</v>
      </c>
      <c r="Y12" s="35" t="s">
        <v>86</v>
      </c>
    </row>
    <row r="13" spans="1:27" x14ac:dyDescent="0.15">
      <c r="A13" s="27" t="s">
        <v>9</v>
      </c>
      <c r="B13" s="18"/>
      <c r="C13" s="27" t="s">
        <v>452</v>
      </c>
      <c r="D13" s="27">
        <v>103080</v>
      </c>
      <c r="F13" s="287" t="s">
        <v>552</v>
      </c>
      <c r="G13" s="287" t="s">
        <v>556</v>
      </c>
      <c r="H13" s="287">
        <v>379000</v>
      </c>
      <c r="I13" s="30" t="s">
        <v>569</v>
      </c>
      <c r="J13" s="30" t="s">
        <v>565</v>
      </c>
      <c r="K13" s="30">
        <v>2100</v>
      </c>
      <c r="L13" s="297" t="s">
        <v>467</v>
      </c>
      <c r="M13" s="297" t="s">
        <v>531</v>
      </c>
      <c r="N13" s="297" t="s">
        <v>532</v>
      </c>
      <c r="O13" s="296" t="s">
        <v>598</v>
      </c>
      <c r="P13" s="34" t="s">
        <v>586</v>
      </c>
      <c r="Q13" s="34" t="s">
        <v>537</v>
      </c>
      <c r="R13" s="29" t="s">
        <v>590</v>
      </c>
      <c r="S13" s="291" t="s">
        <v>487</v>
      </c>
      <c r="V13" s="35" t="s">
        <v>87</v>
      </c>
      <c r="W13" s="35" t="s">
        <v>88</v>
      </c>
      <c r="X13" s="35" t="s">
        <v>89</v>
      </c>
      <c r="Y13" s="35" t="s">
        <v>90</v>
      </c>
    </row>
    <row r="14" spans="1:27" x14ac:dyDescent="0.15">
      <c r="A14" s="38" t="s">
        <v>5</v>
      </c>
      <c r="B14" s="18"/>
      <c r="C14" s="27" t="s">
        <v>384</v>
      </c>
      <c r="D14" s="27">
        <v>103100</v>
      </c>
      <c r="F14" s="287" t="s">
        <v>551</v>
      </c>
      <c r="G14" s="287" t="s">
        <v>556</v>
      </c>
      <c r="H14" s="287">
        <v>316000</v>
      </c>
      <c r="I14" s="30" t="s">
        <v>557</v>
      </c>
      <c r="J14" s="30" t="s">
        <v>565</v>
      </c>
      <c r="K14" s="30">
        <v>2000</v>
      </c>
      <c r="O14" s="296" t="s">
        <v>479</v>
      </c>
      <c r="P14" s="34" t="s">
        <v>545</v>
      </c>
      <c r="Q14" s="34" t="s">
        <v>356</v>
      </c>
      <c r="R14" s="29" t="s">
        <v>477</v>
      </c>
      <c r="S14" s="295" t="s">
        <v>486</v>
      </c>
      <c r="V14" s="35" t="s">
        <v>91</v>
      </c>
      <c r="W14" s="35" t="s">
        <v>92</v>
      </c>
      <c r="X14" s="35" t="s">
        <v>93</v>
      </c>
      <c r="Y14" s="35" t="s">
        <v>94</v>
      </c>
    </row>
    <row r="15" spans="1:27" x14ac:dyDescent="0.15">
      <c r="B15" s="18"/>
      <c r="C15" s="27" t="s">
        <v>385</v>
      </c>
      <c r="D15" s="27">
        <v>103110</v>
      </c>
      <c r="F15" s="287" t="s">
        <v>550</v>
      </c>
      <c r="G15" s="30" t="s">
        <v>556</v>
      </c>
      <c r="H15" s="30">
        <v>268000</v>
      </c>
      <c r="I15" s="30" t="s">
        <v>570</v>
      </c>
      <c r="J15" s="30" t="s">
        <v>565</v>
      </c>
      <c r="K15" s="30">
        <v>1900</v>
      </c>
      <c r="O15" s="296" t="s">
        <v>480</v>
      </c>
      <c r="P15" s="34"/>
      <c r="Q15" s="34" t="s">
        <v>356</v>
      </c>
      <c r="R15" s="296" t="s">
        <v>477</v>
      </c>
      <c r="S15" s="291" t="s">
        <v>487</v>
      </c>
      <c r="V15" s="35" t="s">
        <v>95</v>
      </c>
      <c r="W15" s="35" t="s">
        <v>96</v>
      </c>
      <c r="X15" s="35" t="s">
        <v>97</v>
      </c>
      <c r="Y15" s="35" t="s">
        <v>98</v>
      </c>
      <c r="Z15" s="40"/>
    </row>
    <row r="16" spans="1:27" x14ac:dyDescent="0.15">
      <c r="B16" s="18"/>
      <c r="C16" s="27" t="s">
        <v>386</v>
      </c>
      <c r="D16" s="27">
        <v>103120</v>
      </c>
      <c r="F16" s="287" t="s">
        <v>463</v>
      </c>
      <c r="G16" s="30" t="s">
        <v>555</v>
      </c>
      <c r="H16" s="30" t="s">
        <v>555</v>
      </c>
      <c r="I16" s="30" t="s">
        <v>571</v>
      </c>
      <c r="J16" s="30" t="s">
        <v>565</v>
      </c>
      <c r="K16" s="30">
        <v>1800</v>
      </c>
      <c r="O16" s="296" t="s">
        <v>580</v>
      </c>
      <c r="P16" s="34"/>
      <c r="Q16" s="34" t="s">
        <v>356</v>
      </c>
      <c r="R16" s="296" t="s">
        <v>477</v>
      </c>
      <c r="S16" s="291" t="s">
        <v>488</v>
      </c>
      <c r="V16" s="35" t="s">
        <v>27</v>
      </c>
      <c r="W16" s="35" t="s">
        <v>99</v>
      </c>
      <c r="X16" s="35" t="s">
        <v>100</v>
      </c>
      <c r="Y16" s="35" t="s">
        <v>101</v>
      </c>
      <c r="Z16" s="40"/>
    </row>
    <row r="17" spans="1:27" x14ac:dyDescent="0.15">
      <c r="B17" s="18"/>
      <c r="C17" s="27" t="s">
        <v>390</v>
      </c>
      <c r="D17" s="27">
        <v>105010</v>
      </c>
      <c r="F17" s="287" t="s">
        <v>464</v>
      </c>
      <c r="G17" s="30" t="s">
        <v>555</v>
      </c>
      <c r="H17" s="30" t="s">
        <v>555</v>
      </c>
      <c r="I17" s="30" t="s">
        <v>572</v>
      </c>
      <c r="J17" s="30" t="s">
        <v>565</v>
      </c>
      <c r="K17" s="30">
        <v>1700</v>
      </c>
      <c r="O17" s="296" t="s">
        <v>546</v>
      </c>
      <c r="P17" s="34"/>
      <c r="Q17" s="34" t="s">
        <v>356</v>
      </c>
      <c r="R17" s="296" t="s">
        <v>478</v>
      </c>
      <c r="S17" s="291" t="s">
        <v>486</v>
      </c>
      <c r="V17" s="35" t="s">
        <v>102</v>
      </c>
      <c r="W17" s="35" t="s">
        <v>103</v>
      </c>
      <c r="X17" s="35" t="s">
        <v>104</v>
      </c>
      <c r="Y17" s="35" t="s">
        <v>105</v>
      </c>
      <c r="Z17" s="40"/>
    </row>
    <row r="18" spans="1:27" x14ac:dyDescent="0.15">
      <c r="A18" s="48" t="s">
        <v>106</v>
      </c>
      <c r="B18" s="18"/>
      <c r="C18" s="26" t="s">
        <v>193</v>
      </c>
      <c r="D18" s="26">
        <v>105020</v>
      </c>
      <c r="F18" s="287" t="s">
        <v>465</v>
      </c>
      <c r="G18" s="287" t="s">
        <v>555</v>
      </c>
      <c r="H18" s="30" t="s">
        <v>555</v>
      </c>
      <c r="I18" s="30" t="s">
        <v>573</v>
      </c>
      <c r="J18" s="30" t="s">
        <v>565</v>
      </c>
      <c r="K18" s="30">
        <v>1600</v>
      </c>
      <c r="O18" s="296" t="s">
        <v>548</v>
      </c>
      <c r="P18" s="34" t="s">
        <v>45</v>
      </c>
      <c r="Q18" s="34" t="s">
        <v>356</v>
      </c>
      <c r="R18" s="296" t="s">
        <v>478</v>
      </c>
      <c r="S18" s="291" t="s">
        <v>487</v>
      </c>
      <c r="V18" s="35" t="s">
        <v>107</v>
      </c>
      <c r="W18" s="35" t="s">
        <v>108</v>
      </c>
      <c r="X18" s="35" t="s">
        <v>109</v>
      </c>
      <c r="Y18" s="35" t="s">
        <v>110</v>
      </c>
      <c r="Z18" s="40"/>
    </row>
    <row r="19" spans="1:27" x14ac:dyDescent="0.15">
      <c r="A19" s="23" t="s">
        <v>475</v>
      </c>
      <c r="B19" s="18"/>
      <c r="C19" s="27" t="s">
        <v>453</v>
      </c>
      <c r="D19" s="27">
        <v>105030</v>
      </c>
      <c r="F19" s="287" t="s">
        <v>466</v>
      </c>
      <c r="G19" s="287" t="s">
        <v>555</v>
      </c>
      <c r="H19" s="30" t="s">
        <v>555</v>
      </c>
      <c r="I19" s="30" t="s">
        <v>574</v>
      </c>
      <c r="J19" s="30" t="s">
        <v>565</v>
      </c>
      <c r="K19" s="30">
        <v>1500</v>
      </c>
      <c r="O19" s="296" t="s">
        <v>544</v>
      </c>
      <c r="P19" s="34" t="s">
        <v>535</v>
      </c>
      <c r="Q19" s="34" t="s">
        <v>356</v>
      </c>
      <c r="R19" s="296" t="s">
        <v>478</v>
      </c>
      <c r="S19" s="291" t="s">
        <v>488</v>
      </c>
      <c r="V19" s="35" t="s">
        <v>111</v>
      </c>
      <c r="W19" s="35" t="s">
        <v>112</v>
      </c>
      <c r="X19" s="35" t="s">
        <v>113</v>
      </c>
      <c r="Y19" s="35" t="s">
        <v>114</v>
      </c>
      <c r="Z19" s="40"/>
    </row>
    <row r="20" spans="1:27" x14ac:dyDescent="0.15">
      <c r="A20" s="26" t="s">
        <v>115</v>
      </c>
      <c r="B20" s="18"/>
      <c r="C20" s="27" t="s">
        <v>454</v>
      </c>
      <c r="D20" s="27">
        <v>105040</v>
      </c>
      <c r="F20" s="287" t="s">
        <v>559</v>
      </c>
      <c r="G20" s="287" t="s">
        <v>555</v>
      </c>
      <c r="H20" s="30" t="s">
        <v>555</v>
      </c>
      <c r="I20" s="30" t="s">
        <v>575</v>
      </c>
      <c r="J20" s="30" t="s">
        <v>565</v>
      </c>
      <c r="K20" s="30">
        <v>1400</v>
      </c>
      <c r="O20" s="296" t="s">
        <v>3</v>
      </c>
      <c r="P20" s="34" t="s">
        <v>536</v>
      </c>
      <c r="Q20" s="34" t="s">
        <v>356</v>
      </c>
      <c r="R20" s="296" t="s">
        <v>478</v>
      </c>
      <c r="S20" s="291" t="s">
        <v>489</v>
      </c>
      <c r="V20" s="35" t="s">
        <v>116</v>
      </c>
      <c r="W20" s="35" t="s">
        <v>31</v>
      </c>
      <c r="X20" s="35" t="s">
        <v>117</v>
      </c>
      <c r="Y20" s="35" t="s">
        <v>118</v>
      </c>
      <c r="Z20" s="40"/>
    </row>
    <row r="21" spans="1:27" x14ac:dyDescent="0.15">
      <c r="A21" s="26" t="s">
        <v>513</v>
      </c>
      <c r="B21" s="18"/>
      <c r="C21" s="27" t="s">
        <v>192</v>
      </c>
      <c r="D21" s="27">
        <v>105050</v>
      </c>
      <c r="F21" s="287" t="s">
        <v>560</v>
      </c>
      <c r="G21" s="30" t="s">
        <v>556</v>
      </c>
      <c r="H21" s="30">
        <v>568000</v>
      </c>
      <c r="I21" s="30" t="s">
        <v>576</v>
      </c>
      <c r="J21" s="30" t="s">
        <v>565</v>
      </c>
      <c r="K21" s="30">
        <v>1300</v>
      </c>
      <c r="O21" s="296" t="s">
        <v>482</v>
      </c>
      <c r="P21" s="34" t="s">
        <v>22</v>
      </c>
      <c r="Q21" s="34"/>
      <c r="R21" s="296" t="s">
        <v>478</v>
      </c>
      <c r="S21" s="291" t="s">
        <v>490</v>
      </c>
      <c r="V21" s="35" t="s">
        <v>119</v>
      </c>
      <c r="W21" s="35" t="s">
        <v>120</v>
      </c>
      <c r="X21" s="35" t="s">
        <v>121</v>
      </c>
      <c r="Y21" s="35" t="s">
        <v>122</v>
      </c>
      <c r="Z21" s="40"/>
    </row>
    <row r="22" spans="1:27" x14ac:dyDescent="0.15">
      <c r="A22" s="26" t="s">
        <v>30</v>
      </c>
      <c r="B22" s="18"/>
      <c r="C22" s="27" t="s">
        <v>391</v>
      </c>
      <c r="D22" s="27">
        <v>103115</v>
      </c>
      <c r="F22" s="287" t="s">
        <v>561</v>
      </c>
      <c r="G22" s="30" t="s">
        <v>556</v>
      </c>
      <c r="H22" s="30">
        <v>442000</v>
      </c>
      <c r="I22" s="30" t="s">
        <v>577</v>
      </c>
      <c r="J22" s="30" t="s">
        <v>565</v>
      </c>
      <c r="K22" s="30">
        <v>1200</v>
      </c>
      <c r="O22" s="296" t="s">
        <v>471</v>
      </c>
      <c r="P22" s="34"/>
      <c r="Q22" s="34" t="s">
        <v>355</v>
      </c>
      <c r="R22" s="296" t="s">
        <v>471</v>
      </c>
      <c r="S22" s="291" t="s">
        <v>485</v>
      </c>
      <c r="V22" s="35" t="s">
        <v>123</v>
      </c>
      <c r="W22" s="35" t="s">
        <v>124</v>
      </c>
      <c r="X22" s="35" t="s">
        <v>125</v>
      </c>
      <c r="Y22" s="35" t="s">
        <v>126</v>
      </c>
      <c r="Z22" s="40"/>
    </row>
    <row r="23" spans="1:27" x14ac:dyDescent="0.15">
      <c r="A23" s="36" t="s">
        <v>44</v>
      </c>
      <c r="B23" s="18"/>
      <c r="C23" s="27" t="s">
        <v>392</v>
      </c>
      <c r="D23" s="27">
        <v>105080</v>
      </c>
      <c r="F23" s="287" t="s">
        <v>562</v>
      </c>
      <c r="G23" s="30" t="s">
        <v>556</v>
      </c>
      <c r="H23" s="30">
        <v>379000</v>
      </c>
      <c r="I23" s="30" t="s">
        <v>578</v>
      </c>
      <c r="J23" s="30" t="s">
        <v>565</v>
      </c>
      <c r="K23" s="30">
        <v>1100</v>
      </c>
      <c r="O23" s="296" t="s">
        <v>472</v>
      </c>
      <c r="P23" s="34"/>
      <c r="Q23" s="34" t="s">
        <v>356</v>
      </c>
      <c r="R23" s="296" t="s">
        <v>471</v>
      </c>
      <c r="S23" s="291" t="s">
        <v>486</v>
      </c>
      <c r="V23" s="35" t="s">
        <v>127</v>
      </c>
      <c r="W23" s="35" t="s">
        <v>128</v>
      </c>
      <c r="X23" s="35" t="s">
        <v>129</v>
      </c>
      <c r="Y23" s="35" t="s">
        <v>130</v>
      </c>
      <c r="Z23" s="40"/>
    </row>
    <row r="24" spans="1:27" x14ac:dyDescent="0.15">
      <c r="C24" s="27" t="s">
        <v>190</v>
      </c>
      <c r="D24" s="27">
        <v>105090</v>
      </c>
      <c r="F24" s="287" t="s">
        <v>592</v>
      </c>
      <c r="G24" s="30" t="s">
        <v>556</v>
      </c>
      <c r="H24" s="287">
        <v>331000</v>
      </c>
      <c r="I24" s="30" t="s">
        <v>579</v>
      </c>
      <c r="J24" s="43" t="s">
        <v>565</v>
      </c>
      <c r="K24" s="43">
        <v>1000</v>
      </c>
      <c r="O24" s="296" t="s">
        <v>481</v>
      </c>
      <c r="P24" s="34"/>
      <c r="Q24" s="34" t="s">
        <v>355</v>
      </c>
      <c r="R24" s="296" t="s">
        <v>471</v>
      </c>
      <c r="S24" s="291" t="s">
        <v>487</v>
      </c>
      <c r="V24" s="35" t="s">
        <v>131</v>
      </c>
      <c r="W24" s="35" t="s">
        <v>132</v>
      </c>
      <c r="X24" s="35" t="s">
        <v>133</v>
      </c>
      <c r="Y24" s="35" t="s">
        <v>134</v>
      </c>
      <c r="Z24" s="40"/>
    </row>
    <row r="25" spans="1:27" x14ac:dyDescent="0.15">
      <c r="C25" s="27" t="s">
        <v>13</v>
      </c>
      <c r="D25" s="27">
        <v>110000</v>
      </c>
      <c r="F25" s="287" t="s">
        <v>557</v>
      </c>
      <c r="G25" s="287" t="s">
        <v>556</v>
      </c>
      <c r="H25" s="287">
        <v>316000</v>
      </c>
      <c r="I25" s="30" t="s">
        <v>597</v>
      </c>
      <c r="J25" s="43" t="s">
        <v>565</v>
      </c>
      <c r="K25" s="43">
        <v>2727</v>
      </c>
      <c r="O25" s="296" t="s">
        <v>16</v>
      </c>
      <c r="P25" s="34"/>
      <c r="Q25" s="34" t="s">
        <v>355</v>
      </c>
      <c r="R25" s="296" t="s">
        <v>471</v>
      </c>
      <c r="S25" s="291" t="s">
        <v>488</v>
      </c>
      <c r="V25" s="37" t="s">
        <v>135</v>
      </c>
      <c r="W25" s="35" t="s">
        <v>136</v>
      </c>
      <c r="X25" s="35" t="s">
        <v>34</v>
      </c>
      <c r="Y25" s="37" t="s">
        <v>137</v>
      </c>
      <c r="Z25" s="40"/>
    </row>
    <row r="26" spans="1:27" x14ac:dyDescent="0.15">
      <c r="C26" s="27" t="s">
        <v>14</v>
      </c>
      <c r="D26" s="27">
        <v>112000</v>
      </c>
      <c r="F26" s="287" t="s">
        <v>468</v>
      </c>
      <c r="G26" s="287" t="s">
        <v>358</v>
      </c>
      <c r="H26" s="287" t="s">
        <v>358</v>
      </c>
      <c r="I26" s="30" t="s">
        <v>598</v>
      </c>
      <c r="J26" s="43" t="s">
        <v>565</v>
      </c>
      <c r="K26" s="30">
        <v>2000</v>
      </c>
      <c r="O26" s="296" t="s">
        <v>483</v>
      </c>
      <c r="P26" s="34"/>
      <c r="Q26" s="34" t="s">
        <v>355</v>
      </c>
      <c r="R26" s="296" t="s">
        <v>471</v>
      </c>
      <c r="S26" s="291" t="s">
        <v>489</v>
      </c>
      <c r="W26" s="35" t="s">
        <v>138</v>
      </c>
      <c r="X26" s="35" t="s">
        <v>139</v>
      </c>
      <c r="Y26" s="40"/>
      <c r="Z26" s="40"/>
    </row>
    <row r="27" spans="1:27" x14ac:dyDescent="0.15">
      <c r="A27" s="44" t="s">
        <v>140</v>
      </c>
      <c r="C27" s="27" t="s">
        <v>15</v>
      </c>
      <c r="D27" s="27">
        <v>114000</v>
      </c>
      <c r="F27" s="287" t="s">
        <v>47</v>
      </c>
      <c r="G27" s="287" t="s">
        <v>357</v>
      </c>
      <c r="H27" s="287" t="s">
        <v>358</v>
      </c>
      <c r="I27" s="30" t="s">
        <v>479</v>
      </c>
      <c r="J27" s="43" t="s">
        <v>565</v>
      </c>
      <c r="K27" s="30">
        <v>1679</v>
      </c>
      <c r="O27" s="297" t="s">
        <v>469</v>
      </c>
      <c r="P27" s="39"/>
      <c r="Q27" s="39"/>
      <c r="R27" s="296" t="s">
        <v>471</v>
      </c>
      <c r="S27" s="291" t="s">
        <v>490</v>
      </c>
      <c r="W27" s="35" t="s">
        <v>141</v>
      </c>
      <c r="X27" s="35" t="s">
        <v>142</v>
      </c>
      <c r="Y27" s="40"/>
      <c r="Z27" s="40"/>
    </row>
    <row r="28" spans="1:27" x14ac:dyDescent="0.15">
      <c r="A28" s="41" t="s">
        <v>473</v>
      </c>
      <c r="C28" s="27" t="s">
        <v>17</v>
      </c>
      <c r="D28" s="27">
        <v>116000</v>
      </c>
      <c r="F28" s="287" t="s">
        <v>382</v>
      </c>
      <c r="G28" s="287" t="s">
        <v>358</v>
      </c>
      <c r="H28" s="287" t="s">
        <v>358</v>
      </c>
      <c r="I28" s="30" t="s">
        <v>480</v>
      </c>
      <c r="J28" s="43" t="s">
        <v>565</v>
      </c>
      <c r="K28" s="30">
        <v>1679</v>
      </c>
      <c r="R28" s="296" t="s">
        <v>491</v>
      </c>
      <c r="S28" s="291" t="s">
        <v>485</v>
      </c>
      <c r="W28" s="35" t="s">
        <v>143</v>
      </c>
      <c r="X28" s="35" t="s">
        <v>144</v>
      </c>
      <c r="Y28" s="40"/>
      <c r="Z28" s="40"/>
    </row>
    <row r="29" spans="1:27" x14ac:dyDescent="0.15">
      <c r="A29" s="42" t="s">
        <v>474</v>
      </c>
      <c r="C29" s="27" t="s">
        <v>18</v>
      </c>
      <c r="D29" s="27">
        <v>118000</v>
      </c>
      <c r="F29" s="287"/>
      <c r="G29" s="30"/>
      <c r="H29" s="30"/>
      <c r="I29" s="30" t="s">
        <v>580</v>
      </c>
      <c r="J29" s="43" t="s">
        <v>565</v>
      </c>
      <c r="K29" s="30">
        <v>1576</v>
      </c>
      <c r="R29" s="296" t="s">
        <v>472</v>
      </c>
      <c r="S29" s="291" t="s">
        <v>486</v>
      </c>
      <c r="W29" s="35" t="s">
        <v>145</v>
      </c>
      <c r="X29" s="35" t="s">
        <v>146</v>
      </c>
      <c r="Y29" s="40"/>
      <c r="Z29" s="40"/>
    </row>
    <row r="30" spans="1:27" x14ac:dyDescent="0.15">
      <c r="C30" s="27" t="s">
        <v>455</v>
      </c>
      <c r="D30" s="27">
        <v>119060</v>
      </c>
      <c r="F30" s="287"/>
      <c r="G30" s="287"/>
      <c r="H30" s="287"/>
      <c r="I30" s="30" t="s">
        <v>546</v>
      </c>
      <c r="J30" s="43" t="s">
        <v>565</v>
      </c>
      <c r="K30" s="30">
        <v>1576</v>
      </c>
      <c r="R30" s="296" t="s">
        <v>472</v>
      </c>
      <c r="S30" s="291" t="s">
        <v>487</v>
      </c>
      <c r="W30" s="35" t="s">
        <v>147</v>
      </c>
      <c r="X30" s="35" t="s">
        <v>148</v>
      </c>
      <c r="Y30" s="40"/>
      <c r="Z30" s="40"/>
      <c r="AA30" s="40"/>
    </row>
    <row r="31" spans="1:27" x14ac:dyDescent="0.15">
      <c r="C31" s="27" t="s">
        <v>19</v>
      </c>
      <c r="D31" s="27">
        <v>120000</v>
      </c>
      <c r="F31" s="287"/>
      <c r="G31" s="287"/>
      <c r="H31" s="287"/>
      <c r="I31" s="287" t="s">
        <v>548</v>
      </c>
      <c r="J31" s="43" t="s">
        <v>565</v>
      </c>
      <c r="K31" s="287">
        <v>1576</v>
      </c>
      <c r="R31" s="296" t="s">
        <v>472</v>
      </c>
      <c r="S31" s="291" t="s">
        <v>488</v>
      </c>
      <c r="W31" s="35" t="s">
        <v>149</v>
      </c>
      <c r="X31" s="35" t="s">
        <v>150</v>
      </c>
      <c r="Y31" s="40"/>
      <c r="Z31" s="40"/>
      <c r="AA31" s="40"/>
    </row>
    <row r="32" spans="1:27" x14ac:dyDescent="0.15">
      <c r="C32" s="27" t="s">
        <v>393</v>
      </c>
      <c r="D32" s="27">
        <v>126000</v>
      </c>
      <c r="F32" s="287"/>
      <c r="G32" s="287"/>
      <c r="H32" s="287"/>
      <c r="I32" s="287" t="s">
        <v>544</v>
      </c>
      <c r="J32" s="43" t="s">
        <v>565</v>
      </c>
      <c r="K32" s="287">
        <v>1317</v>
      </c>
      <c r="R32" s="297" t="s">
        <v>472</v>
      </c>
      <c r="S32" s="292" t="s">
        <v>489</v>
      </c>
      <c r="W32" s="35" t="s">
        <v>151</v>
      </c>
      <c r="X32" s="35" t="s">
        <v>152</v>
      </c>
      <c r="Y32" s="40"/>
      <c r="Z32" s="40"/>
      <c r="AA32" s="40"/>
    </row>
    <row r="33" spans="1:27" x14ac:dyDescent="0.15">
      <c r="A33" s="44" t="s">
        <v>157</v>
      </c>
      <c r="C33" s="27" t="s">
        <v>395</v>
      </c>
      <c r="D33" s="27">
        <v>130000</v>
      </c>
      <c r="F33" s="287"/>
      <c r="G33" s="287"/>
      <c r="H33" s="287"/>
      <c r="I33" s="287" t="s">
        <v>3</v>
      </c>
      <c r="J33" s="43" t="s">
        <v>565</v>
      </c>
      <c r="K33" s="287">
        <v>992</v>
      </c>
      <c r="W33" s="35" t="s">
        <v>153</v>
      </c>
      <c r="X33" s="35" t="s">
        <v>154</v>
      </c>
      <c r="Y33" s="40"/>
      <c r="Z33" s="40"/>
      <c r="AA33" s="40"/>
    </row>
    <row r="34" spans="1:27" x14ac:dyDescent="0.15">
      <c r="A34" s="22">
        <v>1</v>
      </c>
      <c r="C34" s="205" t="s">
        <v>396</v>
      </c>
      <c r="D34" s="205">
        <v>131000</v>
      </c>
      <c r="F34" s="287"/>
      <c r="G34" s="287"/>
      <c r="H34" s="287"/>
      <c r="I34" s="43" t="s">
        <v>46</v>
      </c>
      <c r="J34" s="30" t="s">
        <v>565</v>
      </c>
      <c r="K34" s="30">
        <v>1360</v>
      </c>
      <c r="W34" s="35" t="s">
        <v>155</v>
      </c>
      <c r="X34" s="35" t="s">
        <v>156</v>
      </c>
      <c r="Y34" s="40"/>
      <c r="Z34" s="40"/>
      <c r="AA34" s="40"/>
    </row>
    <row r="35" spans="1:27" x14ac:dyDescent="0.15">
      <c r="A35" s="34">
        <v>2</v>
      </c>
      <c r="C35" s="205" t="s">
        <v>20</v>
      </c>
      <c r="D35" s="205">
        <v>132000</v>
      </c>
      <c r="F35" s="288"/>
      <c r="G35" s="288"/>
      <c r="H35" s="288"/>
      <c r="I35" s="43" t="s">
        <v>492</v>
      </c>
      <c r="J35" s="43" t="s">
        <v>555</v>
      </c>
      <c r="K35" s="43" t="s">
        <v>555</v>
      </c>
      <c r="W35" s="35" t="s">
        <v>158</v>
      </c>
      <c r="X35" s="35" t="s">
        <v>159</v>
      </c>
      <c r="Y35" s="40"/>
      <c r="Z35" s="40"/>
      <c r="AA35" s="40"/>
    </row>
    <row r="36" spans="1:27" x14ac:dyDescent="0.15">
      <c r="A36" s="34">
        <v>3</v>
      </c>
      <c r="C36" s="205" t="s">
        <v>21</v>
      </c>
      <c r="D36" s="205">
        <v>133000</v>
      </c>
      <c r="F36" s="289"/>
      <c r="G36" s="289"/>
      <c r="H36" s="289"/>
      <c r="I36" s="43" t="s">
        <v>493</v>
      </c>
      <c r="J36" s="43" t="s">
        <v>565</v>
      </c>
      <c r="K36" s="43">
        <v>3600</v>
      </c>
      <c r="W36" s="35" t="s">
        <v>160</v>
      </c>
      <c r="X36" s="35" t="s">
        <v>161</v>
      </c>
      <c r="Y36" s="40"/>
      <c r="Z36" s="40"/>
      <c r="AA36" s="40"/>
    </row>
    <row r="37" spans="1:27" x14ac:dyDescent="0.15">
      <c r="A37" s="34">
        <v>4</v>
      </c>
      <c r="C37" s="205" t="s">
        <v>1</v>
      </c>
      <c r="D37" s="205">
        <v>134000</v>
      </c>
      <c r="F37" s="289"/>
      <c r="G37" s="289"/>
      <c r="H37" s="289"/>
      <c r="I37" s="43" t="s">
        <v>494</v>
      </c>
      <c r="J37" s="43" t="s">
        <v>565</v>
      </c>
      <c r="K37" s="30">
        <v>2800</v>
      </c>
      <c r="W37" s="35" t="s">
        <v>162</v>
      </c>
      <c r="X37" s="35" t="s">
        <v>163</v>
      </c>
      <c r="Y37" s="40"/>
      <c r="Z37" s="40"/>
      <c r="AA37" s="40"/>
    </row>
    <row r="38" spans="1:27" x14ac:dyDescent="0.15">
      <c r="A38" s="34">
        <v>5</v>
      </c>
      <c r="C38" s="205" t="s">
        <v>397</v>
      </c>
      <c r="D38" s="205">
        <v>135000</v>
      </c>
      <c r="F38" s="289"/>
      <c r="G38" s="289"/>
      <c r="H38" s="289"/>
      <c r="I38" s="43" t="s">
        <v>495</v>
      </c>
      <c r="J38" s="43" t="s">
        <v>565</v>
      </c>
      <c r="K38" s="30">
        <v>2400</v>
      </c>
      <c r="W38" s="35" t="s">
        <v>164</v>
      </c>
      <c r="X38" s="35" t="s">
        <v>165</v>
      </c>
      <c r="Y38" s="40"/>
      <c r="Z38" s="40"/>
      <c r="AA38" s="40"/>
    </row>
    <row r="39" spans="1:27" x14ac:dyDescent="0.15">
      <c r="A39" s="34">
        <v>6</v>
      </c>
      <c r="C39" s="205" t="s">
        <v>398</v>
      </c>
      <c r="D39" s="205">
        <v>136000</v>
      </c>
      <c r="F39" s="289"/>
      <c r="G39" s="289"/>
      <c r="H39" s="289"/>
      <c r="I39" s="30" t="s">
        <v>496</v>
      </c>
      <c r="J39" s="43" t="s">
        <v>565</v>
      </c>
      <c r="K39" s="30">
        <v>2000</v>
      </c>
      <c r="W39" s="37" t="s">
        <v>166</v>
      </c>
      <c r="X39" s="37" t="s">
        <v>167</v>
      </c>
      <c r="Y39" s="40"/>
      <c r="Z39" s="40"/>
      <c r="AA39" s="40"/>
    </row>
    <row r="40" spans="1:27" x14ac:dyDescent="0.15">
      <c r="A40" s="34" t="s">
        <v>25</v>
      </c>
      <c r="C40" s="205" t="s">
        <v>399</v>
      </c>
      <c r="D40" s="205">
        <v>137000</v>
      </c>
      <c r="F40" s="289"/>
      <c r="G40" s="289"/>
      <c r="H40" s="289"/>
      <c r="I40" s="30" t="s">
        <v>497</v>
      </c>
      <c r="J40" s="30" t="s">
        <v>565</v>
      </c>
      <c r="K40" s="30">
        <v>1700</v>
      </c>
      <c r="Y40" s="40"/>
      <c r="Z40" s="40"/>
      <c r="AA40" s="40"/>
    </row>
    <row r="41" spans="1:27" x14ac:dyDescent="0.15">
      <c r="A41" s="34" t="s">
        <v>168</v>
      </c>
      <c r="C41" s="205" t="s">
        <v>23</v>
      </c>
      <c r="D41" s="205">
        <v>138000</v>
      </c>
      <c r="F41" s="289"/>
      <c r="G41" s="289"/>
      <c r="H41" s="289"/>
      <c r="I41" s="30" t="s">
        <v>558</v>
      </c>
      <c r="J41" s="43" t="s">
        <v>555</v>
      </c>
      <c r="K41" s="30" t="s">
        <v>555</v>
      </c>
      <c r="X41" s="40"/>
      <c r="Y41" s="40"/>
      <c r="Z41" s="40"/>
      <c r="AA41" s="40"/>
    </row>
    <row r="42" spans="1:27" x14ac:dyDescent="0.15">
      <c r="A42" s="34" t="s">
        <v>169</v>
      </c>
      <c r="C42" s="284" t="s">
        <v>394</v>
      </c>
      <c r="D42" s="284">
        <v>141000</v>
      </c>
      <c r="F42" s="289"/>
      <c r="G42" s="289"/>
      <c r="H42" s="289"/>
      <c r="I42" s="30" t="s">
        <v>553</v>
      </c>
      <c r="J42" s="43" t="s">
        <v>565</v>
      </c>
      <c r="K42" s="30">
        <v>2800</v>
      </c>
      <c r="X42" s="40"/>
      <c r="Y42" s="40"/>
      <c r="Z42" s="40"/>
      <c r="AA42" s="40"/>
    </row>
    <row r="43" spans="1:27" x14ac:dyDescent="0.15">
      <c r="A43" s="34" t="s">
        <v>170</v>
      </c>
      <c r="F43" s="289"/>
      <c r="G43" s="289"/>
      <c r="H43" s="289"/>
      <c r="I43" s="30" t="s">
        <v>552</v>
      </c>
      <c r="J43" s="43" t="s">
        <v>565</v>
      </c>
      <c r="K43" s="30">
        <v>2400</v>
      </c>
      <c r="X43" s="40"/>
      <c r="Y43" s="40"/>
      <c r="Z43" s="40"/>
      <c r="AA43" s="40"/>
    </row>
    <row r="44" spans="1:27" x14ac:dyDescent="0.15">
      <c r="A44" s="34" t="s">
        <v>171</v>
      </c>
      <c r="F44" s="289"/>
      <c r="G44" s="289"/>
      <c r="H44" s="289"/>
      <c r="I44" s="30" t="s">
        <v>551</v>
      </c>
      <c r="J44" s="43" t="s">
        <v>565</v>
      </c>
      <c r="K44" s="30">
        <v>2000</v>
      </c>
      <c r="X44" s="40"/>
      <c r="Y44" s="40"/>
      <c r="Z44" s="40"/>
      <c r="AA44" s="40"/>
    </row>
    <row r="45" spans="1:27" x14ac:dyDescent="0.15">
      <c r="A45" s="34" t="s">
        <v>172</v>
      </c>
      <c r="F45" s="289"/>
      <c r="G45" s="289"/>
      <c r="H45" s="289"/>
      <c r="I45" s="287" t="s">
        <v>550</v>
      </c>
      <c r="J45" s="287" t="s">
        <v>565</v>
      </c>
      <c r="K45" s="287">
        <v>1700</v>
      </c>
      <c r="X45" s="40"/>
      <c r="Y45" s="40"/>
      <c r="Z45" s="40"/>
      <c r="AA45" s="40"/>
    </row>
    <row r="46" spans="1:27" x14ac:dyDescent="0.15">
      <c r="A46" s="34" t="s">
        <v>173</v>
      </c>
      <c r="F46" s="289"/>
      <c r="G46" s="289"/>
      <c r="H46" s="289"/>
      <c r="I46" s="30" t="s">
        <v>581</v>
      </c>
      <c r="J46" s="30" t="s">
        <v>582</v>
      </c>
      <c r="K46" s="30">
        <v>9600</v>
      </c>
      <c r="X46" s="40"/>
      <c r="Y46" s="40"/>
      <c r="Z46" s="40"/>
      <c r="AA46" s="40"/>
    </row>
    <row r="47" spans="1:27" x14ac:dyDescent="0.15">
      <c r="A47" s="34" t="s">
        <v>174</v>
      </c>
      <c r="F47" s="289"/>
      <c r="G47" s="289"/>
      <c r="H47" s="289"/>
      <c r="I47" s="287" t="s">
        <v>583</v>
      </c>
      <c r="J47" s="287" t="s">
        <v>556</v>
      </c>
      <c r="K47" s="287">
        <v>350000</v>
      </c>
      <c r="X47" s="40"/>
      <c r="Y47" s="40"/>
      <c r="Z47" s="40"/>
      <c r="AA47" s="40"/>
    </row>
    <row r="48" spans="1:27" x14ac:dyDescent="0.15">
      <c r="A48" s="34" t="s">
        <v>175</v>
      </c>
      <c r="F48" s="289"/>
      <c r="G48" s="289"/>
      <c r="H48" s="289"/>
      <c r="I48" s="30" t="s">
        <v>584</v>
      </c>
      <c r="J48" s="43" t="s">
        <v>555</v>
      </c>
      <c r="K48" s="30" t="s">
        <v>555</v>
      </c>
      <c r="X48" s="40"/>
      <c r="Y48" s="40"/>
      <c r="Z48" s="40"/>
      <c r="AA48" s="40"/>
    </row>
    <row r="49" spans="1:27" x14ac:dyDescent="0.15">
      <c r="A49" s="34" t="s">
        <v>36</v>
      </c>
      <c r="F49" s="289"/>
      <c r="G49" s="289"/>
      <c r="H49" s="289"/>
      <c r="I49" s="288" t="s">
        <v>585</v>
      </c>
      <c r="J49" s="288" t="s">
        <v>555</v>
      </c>
      <c r="K49" s="288" t="s">
        <v>555</v>
      </c>
      <c r="X49" s="40"/>
      <c r="Y49" s="40"/>
      <c r="Z49" s="40"/>
      <c r="AA49" s="40"/>
    </row>
    <row r="50" spans="1:27" x14ac:dyDescent="0.15">
      <c r="A50" s="34" t="s">
        <v>176</v>
      </c>
      <c r="F50" s="289"/>
      <c r="G50" s="289"/>
      <c r="H50" s="289"/>
      <c r="U50" s="40"/>
      <c r="V50" s="40"/>
      <c r="W50" s="40"/>
      <c r="X50" s="40"/>
      <c r="Y50" s="40"/>
      <c r="Z50" s="40"/>
    </row>
    <row r="51" spans="1:27" x14ac:dyDescent="0.15">
      <c r="A51" s="34" t="s">
        <v>177</v>
      </c>
      <c r="F51" s="289"/>
      <c r="G51" s="289"/>
      <c r="H51" s="289"/>
      <c r="X51" s="40"/>
    </row>
    <row r="52" spans="1:27" x14ac:dyDescent="0.15">
      <c r="A52" s="34" t="s">
        <v>178</v>
      </c>
      <c r="F52" s="289"/>
      <c r="G52" s="289"/>
      <c r="H52" s="289"/>
    </row>
    <row r="53" spans="1:27" x14ac:dyDescent="0.15">
      <c r="A53" s="34" t="s">
        <v>40</v>
      </c>
      <c r="F53" s="289"/>
      <c r="G53" s="289"/>
      <c r="H53" s="289"/>
    </row>
    <row r="54" spans="1:27" x14ac:dyDescent="0.15">
      <c r="A54" s="34" t="s">
        <v>179</v>
      </c>
      <c r="F54" s="289"/>
      <c r="G54" s="289"/>
      <c r="H54" s="289"/>
    </row>
    <row r="55" spans="1:27" x14ac:dyDescent="0.15">
      <c r="A55" s="34" t="s">
        <v>42</v>
      </c>
      <c r="B55" s="18"/>
      <c r="F55" s="289"/>
      <c r="G55" s="289"/>
      <c r="H55" s="289"/>
    </row>
    <row r="56" spans="1:27" x14ac:dyDescent="0.15">
      <c r="A56" s="34" t="s">
        <v>180</v>
      </c>
      <c r="B56" s="18"/>
      <c r="F56" s="289"/>
      <c r="G56" s="289"/>
      <c r="H56" s="289"/>
    </row>
    <row r="57" spans="1:27" x14ac:dyDescent="0.15">
      <c r="A57" s="34" t="s">
        <v>29</v>
      </c>
      <c r="B57" s="18"/>
      <c r="F57" s="289"/>
      <c r="G57" s="289"/>
      <c r="H57" s="289"/>
    </row>
    <row r="58" spans="1:27" x14ac:dyDescent="0.15">
      <c r="A58" s="34" t="s">
        <v>181</v>
      </c>
      <c r="B58" s="18"/>
      <c r="F58" s="289"/>
      <c r="G58" s="289"/>
      <c r="H58" s="289"/>
    </row>
    <row r="59" spans="1:27" x14ac:dyDescent="0.15">
      <c r="A59" s="34" t="s">
        <v>182</v>
      </c>
      <c r="B59" s="18"/>
    </row>
    <row r="60" spans="1:27" x14ac:dyDescent="0.15">
      <c r="A60" s="34" t="s">
        <v>183</v>
      </c>
      <c r="B60" s="18"/>
    </row>
    <row r="61" spans="1:27" x14ac:dyDescent="0.15">
      <c r="A61" s="34" t="s">
        <v>184</v>
      </c>
      <c r="B61" s="18"/>
    </row>
    <row r="62" spans="1:27" x14ac:dyDescent="0.15">
      <c r="A62" s="34" t="s">
        <v>185</v>
      </c>
      <c r="B62" s="18"/>
    </row>
    <row r="63" spans="1:27" x14ac:dyDescent="0.15">
      <c r="A63" s="34" t="s">
        <v>186</v>
      </c>
      <c r="B63" s="18"/>
    </row>
    <row r="64" spans="1:27" x14ac:dyDescent="0.15">
      <c r="A64" s="34" t="s">
        <v>187</v>
      </c>
      <c r="B64" s="18"/>
    </row>
    <row r="65" spans="1:2" x14ac:dyDescent="0.15">
      <c r="A65" s="34" t="s">
        <v>188</v>
      </c>
      <c r="B65" s="18"/>
    </row>
    <row r="66" spans="1:2" x14ac:dyDescent="0.15">
      <c r="A66" s="34" t="s">
        <v>191</v>
      </c>
      <c r="B66" s="18"/>
    </row>
    <row r="67" spans="1:2" x14ac:dyDescent="0.15">
      <c r="A67" s="36" t="s">
        <v>422</v>
      </c>
      <c r="B67" s="18"/>
    </row>
    <row r="68" spans="1:2" x14ac:dyDescent="0.15">
      <c r="B68" s="18"/>
    </row>
  </sheetData>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28</vt:i4>
      </vt:variant>
    </vt:vector>
  </HeadingPairs>
  <TitlesOfParts>
    <vt:vector size="32" baseType="lpstr">
      <vt:lpstr>リスト</vt:lpstr>
      <vt:lpstr>財源</vt:lpstr>
      <vt:lpstr>雇用調書</vt:lpstr>
      <vt:lpstr>リストマスタ</vt:lpstr>
      <vt:lpstr>リスト!Print_Area</vt:lpstr>
      <vt:lpstr>雇用調書!Print_Area</vt:lpstr>
      <vt:lpstr>URA</vt:lpstr>
      <vt:lpstr>シニア研究員</vt:lpstr>
      <vt:lpstr>シフト勤務</vt:lpstr>
      <vt:lpstr>パートタイム</vt:lpstr>
      <vt:lpstr>フルタイム</vt:lpstr>
      <vt:lpstr>ﾌﾟﾛｼﾞｪｸﾄｺｰﾃﾞｨﾈｰﾀｰ</vt:lpstr>
      <vt:lpstr>教職員区分</vt:lpstr>
      <vt:lpstr>勤務日数区分</vt:lpstr>
      <vt:lpstr>研究員</vt:lpstr>
      <vt:lpstr>研究補佐</vt:lpstr>
      <vt:lpstr>雇用保険区分</vt:lpstr>
      <vt:lpstr>再雇用</vt:lpstr>
      <vt:lpstr>社会保険区分</vt:lpstr>
      <vt:lpstr>週1日</vt:lpstr>
      <vt:lpstr>週2日</vt:lpstr>
      <vt:lpstr>週3日</vt:lpstr>
      <vt:lpstr>週4日</vt:lpstr>
      <vt:lpstr>週5日</vt:lpstr>
      <vt:lpstr>週6日</vt:lpstr>
      <vt:lpstr>職種区分</vt:lpstr>
      <vt:lpstr>短時間</vt:lpstr>
      <vt:lpstr>通勤手当区分</vt:lpstr>
      <vt:lpstr>特定有期</vt:lpstr>
      <vt:lpstr>特任教授</vt:lpstr>
      <vt:lpstr>特任研究員</vt:lpstr>
      <vt:lpstr>臨時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m-yamashita</dc:creator>
  <cp:lastModifiedBy>市大人事（川上）</cp:lastModifiedBy>
  <cp:lastPrinted>2022-01-24T01:59:06Z</cp:lastPrinted>
  <dcterms:created xsi:type="dcterms:W3CDTF">2006-09-16T00:00:00Z</dcterms:created>
  <dcterms:modified xsi:type="dcterms:W3CDTF">2022-02-15T07:32:22Z</dcterms:modified>
</cp:coreProperties>
</file>