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checkCompatibility="1"/>
  <mc:AlternateContent xmlns:mc="http://schemas.openxmlformats.org/markup-compatibility/2006">
    <mc:Choice Requires="x15">
      <x15ac:absPath xmlns:x15ac="http://schemas.microsoft.com/office/spreadsheetml/2010/11/ac" url="\\160.193.10.36\人事担当\03_短時間・特定有期\令和３年度\特定有期・短時間（TA・非常勤以外）\★次年度雇用手続き案内\02雇用書類様式\"/>
    </mc:Choice>
  </mc:AlternateContent>
  <xr:revisionPtr revIDLastSave="0" documentId="14_{8A3ACF82-BB0B-4EAD-B12C-DF255D5BD9BF}" xr6:coauthVersionLast="36" xr6:coauthVersionMax="36" xr10:uidLastSave="{00000000-0000-0000-0000-000000000000}"/>
  <bookViews>
    <workbookView xWindow="32760" yWindow="32760" windowWidth="28800" windowHeight="11115"/>
  </bookViews>
  <sheets>
    <sheet name="【様式5】入力シート（その他・１ヶ月以上）" sheetId="7" r:id="rId1"/>
    <sheet name="【様式５】入力シート（その他・単発契約)" sheetId="11" r:id="rId2"/>
    <sheet name="入力シート（府大非常勤講師・TA・SA)" sheetId="13" state="hidden" r:id="rId3"/>
    <sheet name="入力シート（市大非常勤講師・TA・SA) " sheetId="14" state="hidden" r:id="rId4"/>
    <sheet name="負担金一覧（R03.12.24）" sheetId="6" r:id="rId5"/>
  </sheets>
  <definedNames>
    <definedName name="_xlnm._FilterDatabase" localSheetId="0" hidden="1">'【様式5】入力シート（その他・１ヶ月以上）'!$A$4:$AG$4</definedName>
    <definedName name="_xlnm.Print_Area" localSheetId="0">'【様式5】入力シート（その他・１ヶ月以上）'!$A$3:$AG$29</definedName>
    <definedName name="_xlnm.Print_Area" localSheetId="1">'【様式５】入力シート（その他・単発契約)'!$A$3:$W$29</definedName>
    <definedName name="_xlnm.Print_Area" localSheetId="3">'入力シート（市大非常勤講師・TA・SA) '!$A$2:$K$28</definedName>
    <definedName name="_xlnm.Print_Area" localSheetId="2">'入力シート（府大非常勤講師・TA・SA)'!$A$2:$K$28</definedName>
  </definedNames>
  <calcPr calcId="191029"/>
</workbook>
</file>

<file path=xl/calcChain.xml><?xml version="1.0" encoding="utf-8"?>
<calcChain xmlns="http://schemas.openxmlformats.org/spreadsheetml/2006/main">
  <c r="D16" i="6" l="1"/>
  <c r="E8" i="6"/>
  <c r="D8" i="6"/>
  <c r="C8" i="6"/>
  <c r="B8" i="6"/>
  <c r="F7" i="6"/>
  <c r="F6" i="6"/>
  <c r="F5" i="6"/>
  <c r="F8" i="6" s="1"/>
  <c r="S16" i="7"/>
  <c r="S20" i="7"/>
  <c r="S28" i="7"/>
  <c r="E4" i="13"/>
  <c r="G28" i="14"/>
  <c r="E28" i="14"/>
  <c r="H28" i="14" s="1"/>
  <c r="G27" i="14"/>
  <c r="E27" i="14"/>
  <c r="H27" i="14" s="1"/>
  <c r="G26" i="14"/>
  <c r="E26" i="14"/>
  <c r="G25" i="14"/>
  <c r="E25" i="14"/>
  <c r="G24" i="14"/>
  <c r="H24" i="14"/>
  <c r="E24" i="14"/>
  <c r="G23" i="14"/>
  <c r="E23" i="14"/>
  <c r="G22" i="14"/>
  <c r="H22" i="14" s="1"/>
  <c r="I22" i="14" s="1"/>
  <c r="J22" i="14" s="1"/>
  <c r="K22" i="14" s="1"/>
  <c r="E22" i="14"/>
  <c r="G21" i="14"/>
  <c r="E21" i="14"/>
  <c r="H21" i="14" s="1"/>
  <c r="G20" i="14"/>
  <c r="E20" i="14"/>
  <c r="G19" i="14"/>
  <c r="E19" i="14"/>
  <c r="H19" i="14"/>
  <c r="G18" i="14"/>
  <c r="E18" i="14"/>
  <c r="H18" i="14" s="1"/>
  <c r="G17" i="14"/>
  <c r="E17" i="14"/>
  <c r="G16" i="14"/>
  <c r="H16" i="14" s="1"/>
  <c r="E16" i="14"/>
  <c r="G15" i="14"/>
  <c r="E15" i="14"/>
  <c r="H15" i="14" s="1"/>
  <c r="G14" i="14"/>
  <c r="E14" i="14"/>
  <c r="H14" i="14" s="1"/>
  <c r="G13" i="14"/>
  <c r="E13" i="14"/>
  <c r="H13" i="14" s="1"/>
  <c r="G12" i="14"/>
  <c r="H12" i="14" s="1"/>
  <c r="E12" i="14"/>
  <c r="G11" i="14"/>
  <c r="E11" i="14"/>
  <c r="H11" i="14" s="1"/>
  <c r="G10" i="14"/>
  <c r="E10" i="14"/>
  <c r="H10" i="14"/>
  <c r="G9" i="14"/>
  <c r="H9" i="14" s="1"/>
  <c r="I9" i="14" s="1"/>
  <c r="J9" i="14" s="1"/>
  <c r="K9" i="14" s="1"/>
  <c r="E9" i="14"/>
  <c r="G8" i="14"/>
  <c r="E8" i="14"/>
  <c r="H8" i="14" s="1"/>
  <c r="G7" i="14"/>
  <c r="E7" i="14"/>
  <c r="H7" i="14" s="1"/>
  <c r="G6" i="14"/>
  <c r="E6" i="14"/>
  <c r="H6" i="14" s="1"/>
  <c r="G5" i="14"/>
  <c r="E5" i="14"/>
  <c r="H5" i="14" s="1"/>
  <c r="G4" i="14"/>
  <c r="E4" i="14"/>
  <c r="H4" i="14" s="1"/>
  <c r="G28" i="13"/>
  <c r="E28" i="13"/>
  <c r="H28" i="13" s="1"/>
  <c r="G27" i="13"/>
  <c r="E27" i="13"/>
  <c r="H27" i="13" s="1"/>
  <c r="G26" i="13"/>
  <c r="E26" i="13"/>
  <c r="H26" i="13" s="1"/>
  <c r="G25" i="13"/>
  <c r="H25" i="13" s="1"/>
  <c r="I25" i="13" s="1"/>
  <c r="J25" i="13" s="1"/>
  <c r="E25" i="13"/>
  <c r="G24" i="13"/>
  <c r="E24" i="13"/>
  <c r="H24" i="13"/>
  <c r="G23" i="13"/>
  <c r="H23" i="13" s="1"/>
  <c r="E23" i="13"/>
  <c r="G22" i="13"/>
  <c r="E22" i="13"/>
  <c r="H22" i="13"/>
  <c r="G21" i="13"/>
  <c r="H21" i="13" s="1"/>
  <c r="E21" i="13"/>
  <c r="G20" i="13"/>
  <c r="E20" i="13"/>
  <c r="H20" i="13"/>
  <c r="G19" i="13"/>
  <c r="H19" i="13" s="1"/>
  <c r="E19" i="13"/>
  <c r="G18" i="13"/>
  <c r="E18" i="13"/>
  <c r="H18" i="13" s="1"/>
  <c r="G17" i="13"/>
  <c r="H17" i="13"/>
  <c r="E17" i="13"/>
  <c r="G16" i="13"/>
  <c r="E16" i="13"/>
  <c r="H16" i="13" s="1"/>
  <c r="G15" i="13"/>
  <c r="H15" i="13" s="1"/>
  <c r="E15" i="13"/>
  <c r="G14" i="13"/>
  <c r="E14" i="13"/>
  <c r="H14" i="13" s="1"/>
  <c r="G13" i="13"/>
  <c r="E13" i="13"/>
  <c r="H13" i="13" s="1"/>
  <c r="G12" i="13"/>
  <c r="E12" i="13"/>
  <c r="H12" i="13" s="1"/>
  <c r="G11" i="13"/>
  <c r="H11" i="13" s="1"/>
  <c r="E11" i="13"/>
  <c r="G10" i="13"/>
  <c r="E10" i="13"/>
  <c r="H10" i="13"/>
  <c r="G9" i="13"/>
  <c r="E9" i="13"/>
  <c r="H9" i="13" s="1"/>
  <c r="I9" i="13" s="1"/>
  <c r="J9" i="13" s="1"/>
  <c r="G8" i="13"/>
  <c r="E8" i="13"/>
  <c r="H8" i="13"/>
  <c r="G7" i="13"/>
  <c r="E7" i="13"/>
  <c r="H7" i="13" s="1"/>
  <c r="G6" i="13"/>
  <c r="E6" i="13"/>
  <c r="H6" i="13"/>
  <c r="G5" i="13"/>
  <c r="E5" i="13"/>
  <c r="H5" i="13" s="1"/>
  <c r="G4" i="13"/>
  <c r="H4" i="13" s="1"/>
  <c r="I4" i="13" s="1"/>
  <c r="J4" i="13" s="1"/>
  <c r="I17" i="14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O5" i="7"/>
  <c r="I5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N5" i="7"/>
  <c r="S5" i="7" s="1"/>
  <c r="V5" i="7"/>
  <c r="W5" i="7" s="1"/>
  <c r="N29" i="7"/>
  <c r="S29" i="7" s="1"/>
  <c r="N28" i="7"/>
  <c r="P28" i="7"/>
  <c r="N27" i="7"/>
  <c r="S27" i="7" s="1"/>
  <c r="N26" i="7"/>
  <c r="N25" i="7"/>
  <c r="S25" i="7" s="1"/>
  <c r="N24" i="7"/>
  <c r="S24" i="7" s="1"/>
  <c r="T24" i="7" s="1"/>
  <c r="X24" i="7" s="1"/>
  <c r="P24" i="7"/>
  <c r="N23" i="7"/>
  <c r="S23" i="7" s="1"/>
  <c r="N22" i="7"/>
  <c r="N21" i="7"/>
  <c r="S21" i="7" s="1"/>
  <c r="P21" i="7"/>
  <c r="T21" i="7" s="1"/>
  <c r="X21" i="7" s="1"/>
  <c r="AE21" i="7" s="1"/>
  <c r="Y21" i="7"/>
  <c r="N20" i="7"/>
  <c r="N19" i="7"/>
  <c r="P19" i="7" s="1"/>
  <c r="N18" i="7"/>
  <c r="S18" i="7" s="1"/>
  <c r="N17" i="7"/>
  <c r="S17" i="7" s="1"/>
  <c r="N16" i="7"/>
  <c r="P16" i="7" s="1"/>
  <c r="Y16" i="7" s="1"/>
  <c r="N15" i="7"/>
  <c r="P15" i="7" s="1"/>
  <c r="N14" i="7"/>
  <c r="P14" i="7" s="1"/>
  <c r="Y14" i="7" s="1"/>
  <c r="Z14" i="7" s="1"/>
  <c r="N13" i="7"/>
  <c r="S13" i="7" s="1"/>
  <c r="N12" i="7"/>
  <c r="S12" i="7" s="1"/>
  <c r="P12" i="7"/>
  <c r="N11" i="7"/>
  <c r="S11" i="7" s="1"/>
  <c r="N10" i="7"/>
  <c r="N9" i="7"/>
  <c r="P9" i="7" s="1"/>
  <c r="N8" i="7"/>
  <c r="S8" i="7" s="1"/>
  <c r="N7" i="7"/>
  <c r="S7" i="7" s="1"/>
  <c r="T7" i="7"/>
  <c r="N6" i="7"/>
  <c r="S6" i="7" s="1"/>
  <c r="AC29" i="7"/>
  <c r="AD29" i="7" s="1"/>
  <c r="V29" i="7"/>
  <c r="W29" i="7"/>
  <c r="AC28" i="7"/>
  <c r="AD28" i="7"/>
  <c r="V28" i="7"/>
  <c r="W28" i="7" s="1"/>
  <c r="AC27" i="7"/>
  <c r="AD27" i="7"/>
  <c r="V27" i="7"/>
  <c r="W27" i="7"/>
  <c r="AC26" i="7"/>
  <c r="AD26" i="7" s="1"/>
  <c r="V26" i="7"/>
  <c r="W26" i="7"/>
  <c r="AC25" i="7"/>
  <c r="AD25" i="7"/>
  <c r="V25" i="7"/>
  <c r="W25" i="7" s="1"/>
  <c r="AC24" i="7"/>
  <c r="AD24" i="7"/>
  <c r="V24" i="7"/>
  <c r="W24" i="7"/>
  <c r="AC23" i="7"/>
  <c r="AD23" i="7" s="1"/>
  <c r="V23" i="7"/>
  <c r="W23" i="7"/>
  <c r="AC22" i="7"/>
  <c r="AD22" i="7"/>
  <c r="V22" i="7"/>
  <c r="W22" i="7" s="1"/>
  <c r="AC21" i="7"/>
  <c r="AD21" i="7"/>
  <c r="V21" i="7"/>
  <c r="W21" i="7"/>
  <c r="AC20" i="7"/>
  <c r="AD20" i="7" s="1"/>
  <c r="V20" i="7"/>
  <c r="W20" i="7"/>
  <c r="AC19" i="7"/>
  <c r="AD19" i="7"/>
  <c r="V19" i="7"/>
  <c r="W19" i="7" s="1"/>
  <c r="AC18" i="7"/>
  <c r="AD18" i="7"/>
  <c r="V18" i="7"/>
  <c r="W18" i="7"/>
  <c r="AC17" i="7"/>
  <c r="AD17" i="7" s="1"/>
  <c r="V17" i="7"/>
  <c r="W17" i="7"/>
  <c r="AC16" i="7"/>
  <c r="AD16" i="7"/>
  <c r="V16" i="7"/>
  <c r="W16" i="7" s="1"/>
  <c r="AC15" i="7"/>
  <c r="AD15" i="7"/>
  <c r="V15" i="7"/>
  <c r="W15" i="7"/>
  <c r="AC14" i="7"/>
  <c r="AD14" i="7" s="1"/>
  <c r="V14" i="7"/>
  <c r="W14" i="7"/>
  <c r="AC13" i="7"/>
  <c r="AD13" i="7"/>
  <c r="V13" i="7"/>
  <c r="W13" i="7" s="1"/>
  <c r="AC12" i="7"/>
  <c r="AD12" i="7"/>
  <c r="V12" i="7"/>
  <c r="W12" i="7"/>
  <c r="AC11" i="7"/>
  <c r="AD11" i="7" s="1"/>
  <c r="V11" i="7"/>
  <c r="W11" i="7"/>
  <c r="AC10" i="7"/>
  <c r="AD10" i="7"/>
  <c r="V10" i="7"/>
  <c r="W10" i="7" s="1"/>
  <c r="AC9" i="7"/>
  <c r="AD9" i="7"/>
  <c r="V9" i="7"/>
  <c r="W9" i="7"/>
  <c r="AC8" i="7"/>
  <c r="AD8" i="7" s="1"/>
  <c r="V8" i="7"/>
  <c r="W8" i="7"/>
  <c r="AC7" i="7"/>
  <c r="AD7" i="7"/>
  <c r="V7" i="7"/>
  <c r="W7" i="7" s="1"/>
  <c r="AC6" i="7"/>
  <c r="AD6" i="7"/>
  <c r="V6" i="7"/>
  <c r="W6" i="7"/>
  <c r="H29" i="11"/>
  <c r="J29" i="11" s="1"/>
  <c r="K29" i="11" s="1"/>
  <c r="N29" i="11" s="1"/>
  <c r="H28" i="11"/>
  <c r="J28" i="11" s="1"/>
  <c r="K28" i="11" s="1"/>
  <c r="H27" i="11"/>
  <c r="J27" i="11"/>
  <c r="K27" i="11"/>
  <c r="N27" i="11" s="1"/>
  <c r="H26" i="11"/>
  <c r="J26" i="11" s="1"/>
  <c r="K26" i="11" s="1"/>
  <c r="N26" i="11" s="1"/>
  <c r="H25" i="11"/>
  <c r="J25" i="11" s="1"/>
  <c r="K25" i="11" s="1"/>
  <c r="N25" i="11" s="1"/>
  <c r="H24" i="11"/>
  <c r="J24" i="11"/>
  <c r="K24" i="11"/>
  <c r="H23" i="11"/>
  <c r="J23" i="11" s="1"/>
  <c r="K23" i="11" s="1"/>
  <c r="N23" i="11" s="1"/>
  <c r="H22" i="11"/>
  <c r="J22" i="11" s="1"/>
  <c r="K22" i="11" s="1"/>
  <c r="H21" i="11"/>
  <c r="J21" i="11"/>
  <c r="K21" i="11"/>
  <c r="N21" i="11"/>
  <c r="H20" i="11"/>
  <c r="J20" i="11" s="1"/>
  <c r="K20" i="11" s="1"/>
  <c r="N20" i="11" s="1"/>
  <c r="H19" i="11"/>
  <c r="J19" i="11"/>
  <c r="K19" i="11" s="1"/>
  <c r="N19" i="11" s="1"/>
  <c r="U19" i="11" s="1"/>
  <c r="V19" i="11" s="1"/>
  <c r="W19" i="11" s="1"/>
  <c r="H18" i="11"/>
  <c r="J18" i="11"/>
  <c r="K18" i="11" s="1"/>
  <c r="H17" i="11"/>
  <c r="J17" i="11" s="1"/>
  <c r="K17" i="11" s="1"/>
  <c r="N17" i="11"/>
  <c r="H16" i="11"/>
  <c r="J16" i="11" s="1"/>
  <c r="K16" i="11" s="1"/>
  <c r="H15" i="11"/>
  <c r="J15" i="11" s="1"/>
  <c r="K15" i="11" s="1"/>
  <c r="N15" i="11" s="1"/>
  <c r="U15" i="11" s="1"/>
  <c r="V15" i="11" s="1"/>
  <c r="W15" i="11" s="1"/>
  <c r="H14" i="11"/>
  <c r="J14" i="11"/>
  <c r="K14" i="11"/>
  <c r="N14" i="11" s="1"/>
  <c r="H13" i="11"/>
  <c r="J13" i="11" s="1"/>
  <c r="K13" i="11" s="1"/>
  <c r="N13" i="11" s="1"/>
  <c r="H12" i="11"/>
  <c r="J12" i="11" s="1"/>
  <c r="K12" i="11" s="1"/>
  <c r="H11" i="11"/>
  <c r="J11" i="11" s="1"/>
  <c r="K11" i="11" s="1"/>
  <c r="N11" i="11" s="1"/>
  <c r="U11" i="11" s="1"/>
  <c r="V11" i="11" s="1"/>
  <c r="H10" i="11"/>
  <c r="J10" i="11" s="1"/>
  <c r="K10" i="11" s="1"/>
  <c r="N10" i="11" s="1"/>
  <c r="U10" i="11" s="1"/>
  <c r="V10" i="11" s="1"/>
  <c r="H9" i="11"/>
  <c r="J9" i="11" s="1"/>
  <c r="K9" i="11" s="1"/>
  <c r="N9" i="11" s="1"/>
  <c r="H8" i="11"/>
  <c r="J8" i="11" s="1"/>
  <c r="K8" i="11" s="1"/>
  <c r="N8" i="11" s="1"/>
  <c r="H7" i="11"/>
  <c r="J7" i="11" s="1"/>
  <c r="K7" i="11" s="1"/>
  <c r="N7" i="11" s="1"/>
  <c r="H6" i="11"/>
  <c r="J6" i="11" s="1"/>
  <c r="K6" i="11" s="1"/>
  <c r="N6" i="11" s="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H5" i="11"/>
  <c r="J5" i="11" s="1"/>
  <c r="K5" i="11" s="1"/>
  <c r="N5" i="11" s="1"/>
  <c r="U5" i="11" s="1"/>
  <c r="V5" i="11" s="1"/>
  <c r="S29" i="11"/>
  <c r="T29" i="11" s="1"/>
  <c r="Q29" i="11"/>
  <c r="R29" i="11" s="1"/>
  <c r="P29" i="11"/>
  <c r="S28" i="11"/>
  <c r="T28" i="11" s="1"/>
  <c r="Q28" i="11"/>
  <c r="R28" i="11" s="1"/>
  <c r="P28" i="11"/>
  <c r="S27" i="11"/>
  <c r="T27" i="11"/>
  <c r="Q27" i="11"/>
  <c r="R27" i="11" s="1"/>
  <c r="P27" i="11"/>
  <c r="S26" i="11"/>
  <c r="T26" i="11"/>
  <c r="Q26" i="11"/>
  <c r="R26" i="11" s="1"/>
  <c r="P26" i="11"/>
  <c r="S25" i="11"/>
  <c r="T25" i="11" s="1"/>
  <c r="Q25" i="11"/>
  <c r="R25" i="11"/>
  <c r="P25" i="11"/>
  <c r="S24" i="11"/>
  <c r="T24" i="11" s="1"/>
  <c r="Q24" i="11"/>
  <c r="R24" i="11"/>
  <c r="P24" i="11"/>
  <c r="S23" i="11"/>
  <c r="T23" i="11" s="1"/>
  <c r="Q23" i="11"/>
  <c r="R23" i="11" s="1"/>
  <c r="P23" i="11"/>
  <c r="S22" i="11"/>
  <c r="T22" i="11" s="1"/>
  <c r="Q22" i="11"/>
  <c r="R22" i="11" s="1"/>
  <c r="P22" i="11"/>
  <c r="S21" i="11"/>
  <c r="T21" i="11"/>
  <c r="Q21" i="11"/>
  <c r="R21" i="11" s="1"/>
  <c r="P21" i="11"/>
  <c r="S20" i="11"/>
  <c r="T20" i="11"/>
  <c r="Q20" i="11"/>
  <c r="R20" i="11" s="1"/>
  <c r="P20" i="11"/>
  <c r="S19" i="11"/>
  <c r="T19" i="11" s="1"/>
  <c r="Q19" i="11"/>
  <c r="R19" i="11"/>
  <c r="P19" i="11"/>
  <c r="S18" i="11"/>
  <c r="T18" i="11" s="1"/>
  <c r="Q18" i="11"/>
  <c r="R18" i="11"/>
  <c r="P18" i="11"/>
  <c r="S17" i="11"/>
  <c r="T17" i="11" s="1"/>
  <c r="Q17" i="11"/>
  <c r="R17" i="11" s="1"/>
  <c r="P17" i="11"/>
  <c r="S16" i="11"/>
  <c r="T16" i="11" s="1"/>
  <c r="Q16" i="11"/>
  <c r="R16" i="11" s="1"/>
  <c r="P16" i="11"/>
  <c r="S15" i="11"/>
  <c r="T15" i="11"/>
  <c r="Q15" i="11"/>
  <c r="R15" i="11" s="1"/>
  <c r="P15" i="11"/>
  <c r="S14" i="11"/>
  <c r="T14" i="11"/>
  <c r="Q14" i="11"/>
  <c r="R14" i="11"/>
  <c r="P14" i="11"/>
  <c r="S13" i="11"/>
  <c r="T13" i="11" s="1"/>
  <c r="Q13" i="11"/>
  <c r="R13" i="11" s="1"/>
  <c r="P13" i="11"/>
  <c r="S12" i="11"/>
  <c r="T12" i="11" s="1"/>
  <c r="Q12" i="11"/>
  <c r="R12" i="11"/>
  <c r="P12" i="11"/>
  <c r="S11" i="11"/>
  <c r="T11" i="11" s="1"/>
  <c r="Q11" i="11"/>
  <c r="R11" i="11" s="1"/>
  <c r="P11" i="11"/>
  <c r="S10" i="11"/>
  <c r="T10" i="11" s="1"/>
  <c r="Q10" i="11"/>
  <c r="R10" i="11" s="1"/>
  <c r="P10" i="11"/>
  <c r="S9" i="11"/>
  <c r="T9" i="11"/>
  <c r="Q9" i="11"/>
  <c r="R9" i="11" s="1"/>
  <c r="P9" i="11"/>
  <c r="S8" i="11"/>
  <c r="T8" i="11"/>
  <c r="Q8" i="11"/>
  <c r="R8" i="11"/>
  <c r="P8" i="11"/>
  <c r="S7" i="11"/>
  <c r="T7" i="11" s="1"/>
  <c r="Q7" i="11"/>
  <c r="R7" i="11" s="1"/>
  <c r="P7" i="11"/>
  <c r="S6" i="11"/>
  <c r="T6" i="11" s="1"/>
  <c r="Q6" i="11"/>
  <c r="R6" i="11"/>
  <c r="P6" i="11"/>
  <c r="S5" i="11"/>
  <c r="T5" i="11" s="1"/>
  <c r="Q5" i="11"/>
  <c r="R5" i="11" s="1"/>
  <c r="P5" i="11"/>
  <c r="AC5" i="7"/>
  <c r="AD5" i="7" s="1"/>
  <c r="H26" i="14"/>
  <c r="H20" i="14"/>
  <c r="H17" i="14"/>
  <c r="H23" i="14"/>
  <c r="H25" i="14"/>
  <c r="I25" i="14"/>
  <c r="J25" i="14" s="1"/>
  <c r="K25" i="14" s="1"/>
  <c r="I26" i="14"/>
  <c r="J26" i="14" s="1"/>
  <c r="J17" i="14"/>
  <c r="K17" i="14" s="1"/>
  <c r="Y19" i="7"/>
  <c r="AA19" i="7" s="1"/>
  <c r="AB19" i="7"/>
  <c r="Y28" i="7"/>
  <c r="AA28" i="7" s="1"/>
  <c r="Y15" i="7"/>
  <c r="AB15" i="7" s="1"/>
  <c r="P20" i="7"/>
  <c r="Y20" i="7" s="1"/>
  <c r="P7" i="7"/>
  <c r="Y7" i="7"/>
  <c r="AA7" i="7"/>
  <c r="P29" i="7"/>
  <c r="T29" i="7" s="1"/>
  <c r="X29" i="7" s="1"/>
  <c r="P17" i="7"/>
  <c r="T17" i="7" s="1"/>
  <c r="X17" i="7" s="1"/>
  <c r="AE17" i="7" s="1"/>
  <c r="P13" i="7"/>
  <c r="T13" i="7" s="1"/>
  <c r="X13" i="7" s="1"/>
  <c r="Y13" i="7"/>
  <c r="Z13" i="7"/>
  <c r="AF13" i="7" s="1"/>
  <c r="AG13" i="7" s="1"/>
  <c r="P6" i="7"/>
  <c r="P5" i="7"/>
  <c r="T5" i="7"/>
  <c r="X5" i="7" s="1"/>
  <c r="P8" i="7"/>
  <c r="T8" i="7"/>
  <c r="X8" i="7" s="1"/>
  <c r="I6" i="14"/>
  <c r="J6" i="14" s="1"/>
  <c r="I8" i="14"/>
  <c r="J8" i="14" s="1"/>
  <c r="K8" i="14" s="1"/>
  <c r="I12" i="14"/>
  <c r="J12" i="14" s="1"/>
  <c r="I8" i="13"/>
  <c r="J8" i="13" s="1"/>
  <c r="K8" i="13" s="1"/>
  <c r="I10" i="13"/>
  <c r="J10" i="13" s="1"/>
  <c r="I7" i="13"/>
  <c r="J7" i="13" s="1"/>
  <c r="K7" i="13" s="1"/>
  <c r="Z15" i="7"/>
  <c r="Z19" i="7"/>
  <c r="Y8" i="7"/>
  <c r="AA8" i="7" s="1"/>
  <c r="T20" i="7"/>
  <c r="X20" i="7" s="1"/>
  <c r="AA13" i="7"/>
  <c r="AB13" i="7"/>
  <c r="AB7" i="7"/>
  <c r="U6" i="11"/>
  <c r="V6" i="11"/>
  <c r="U13" i="11"/>
  <c r="V13" i="11" s="1"/>
  <c r="W13" i="11" s="1"/>
  <c r="P18" i="7"/>
  <c r="T18" i="7"/>
  <c r="X18" i="7" s="1"/>
  <c r="AE18" i="7" s="1"/>
  <c r="I22" i="13"/>
  <c r="J22" i="13" s="1"/>
  <c r="K22" i="13" s="1"/>
  <c r="P23" i="7"/>
  <c r="T23" i="7" s="1"/>
  <c r="X23" i="7" s="1"/>
  <c r="P27" i="7"/>
  <c r="T27" i="7"/>
  <c r="X27" i="7"/>
  <c r="P25" i="7"/>
  <c r="I18" i="14"/>
  <c r="J18" i="14" s="1"/>
  <c r="K18" i="14"/>
  <c r="Y9" i="7"/>
  <c r="AA9" i="7" s="1"/>
  <c r="Y24" i="7"/>
  <c r="AB24" i="7" s="1"/>
  <c r="AB14" i="7"/>
  <c r="Y18" i="7"/>
  <c r="AA18" i="7" s="1"/>
  <c r="Y27" i="7"/>
  <c r="AB27" i="7" s="1"/>
  <c r="Z27" i="7"/>
  <c r="AB9" i="7"/>
  <c r="U25" i="11"/>
  <c r="V25" i="11" s="1"/>
  <c r="AA20" i="7"/>
  <c r="AB20" i="7"/>
  <c r="Z20" i="7"/>
  <c r="U26" i="11"/>
  <c r="V26" i="11" s="1"/>
  <c r="W26" i="11" s="1"/>
  <c r="I4" i="14"/>
  <c r="J4" i="14" s="1"/>
  <c r="K4" i="14" s="1"/>
  <c r="Y25" i="7"/>
  <c r="Z25" i="7" s="1"/>
  <c r="W11" i="11"/>
  <c r="Z7" i="7"/>
  <c r="U14" i="11"/>
  <c r="V14" i="11"/>
  <c r="W14" i="11" s="1"/>
  <c r="N28" i="11"/>
  <c r="U28" i="11" s="1"/>
  <c r="V28" i="11" s="1"/>
  <c r="I19" i="13"/>
  <c r="J19" i="13" s="1"/>
  <c r="K19" i="13" s="1"/>
  <c r="AB28" i="7"/>
  <c r="I14" i="13"/>
  <c r="J14" i="13" s="1"/>
  <c r="U23" i="11"/>
  <c r="V23" i="11"/>
  <c r="W23" i="11" s="1"/>
  <c r="Y5" i="7"/>
  <c r="AA5" i="7" s="1"/>
  <c r="Z28" i="7"/>
  <c r="I5" i="14"/>
  <c r="J5" i="14" s="1"/>
  <c r="K5" i="14" s="1"/>
  <c r="U21" i="11"/>
  <c r="V21" i="11" s="1"/>
  <c r="W21" i="11" s="1"/>
  <c r="AB18" i="7"/>
  <c r="N16" i="11"/>
  <c r="N22" i="11"/>
  <c r="U27" i="11"/>
  <c r="V27" i="11" s="1"/>
  <c r="W27" i="11" s="1"/>
  <c r="T16" i="7"/>
  <c r="X16" i="7" s="1"/>
  <c r="AB25" i="7"/>
  <c r="AA25" i="7"/>
  <c r="AB5" i="7"/>
  <c r="U16" i="11"/>
  <c r="V16" i="11"/>
  <c r="W16" i="11" s="1"/>
  <c r="AE13" i="7"/>
  <c r="K6" i="14" l="1"/>
  <c r="AE16" i="7"/>
  <c r="AE23" i="7"/>
  <c r="AE5" i="7"/>
  <c r="AE24" i="7"/>
  <c r="AE29" i="7"/>
  <c r="AB16" i="7"/>
  <c r="Z16" i="7"/>
  <c r="AA16" i="7"/>
  <c r="AE20" i="7"/>
  <c r="AF20" i="7" s="1"/>
  <c r="AG20" i="7" s="1"/>
  <c r="W25" i="11"/>
  <c r="K14" i="13"/>
  <c r="K16" i="14"/>
  <c r="I16" i="14"/>
  <c r="J16" i="14" s="1"/>
  <c r="AA21" i="7"/>
  <c r="Z21" i="7"/>
  <c r="AF21" i="7" s="1"/>
  <c r="AG21" i="7" s="1"/>
  <c r="I16" i="13"/>
  <c r="J16" i="13" s="1"/>
  <c r="K16" i="13" s="1"/>
  <c r="I18" i="13"/>
  <c r="J18" i="13" s="1"/>
  <c r="K18" i="13" s="1"/>
  <c r="I28" i="13"/>
  <c r="J28" i="13" s="1"/>
  <c r="K28" i="13" s="1"/>
  <c r="I14" i="14"/>
  <c r="J14" i="14" s="1"/>
  <c r="K14" i="14" s="1"/>
  <c r="I27" i="14"/>
  <c r="J27" i="14" s="1"/>
  <c r="K27" i="14" s="1"/>
  <c r="W6" i="11"/>
  <c r="X7" i="7"/>
  <c r="I11" i="13"/>
  <c r="J11" i="13" s="1"/>
  <c r="K11" i="13" s="1"/>
  <c r="W28" i="11"/>
  <c r="K9" i="13"/>
  <c r="Z24" i="7"/>
  <c r="Z18" i="7"/>
  <c r="AF18" i="7" s="1"/>
  <c r="AG18" i="7" s="1"/>
  <c r="Y29" i="7"/>
  <c r="I27" i="13"/>
  <c r="J27" i="13" s="1"/>
  <c r="K27" i="13" s="1"/>
  <c r="I15" i="13"/>
  <c r="J15" i="13" s="1"/>
  <c r="K15" i="13" s="1"/>
  <c r="N12" i="11"/>
  <c r="U29" i="11"/>
  <c r="V29" i="11" s="1"/>
  <c r="W29" i="11" s="1"/>
  <c r="S26" i="7"/>
  <c r="P26" i="7"/>
  <c r="I5" i="13"/>
  <c r="J5" i="13" s="1"/>
  <c r="K5" i="13" s="1"/>
  <c r="I12" i="13"/>
  <c r="J12" i="13" s="1"/>
  <c r="K12" i="13" s="1"/>
  <c r="I23" i="13"/>
  <c r="J23" i="13" s="1"/>
  <c r="K23" i="13" s="1"/>
  <c r="I26" i="13"/>
  <c r="J26" i="13" s="1"/>
  <c r="K26" i="13" s="1"/>
  <c r="K12" i="14"/>
  <c r="I15" i="14"/>
  <c r="J15" i="14" s="1"/>
  <c r="K15" i="14" s="1"/>
  <c r="I28" i="14"/>
  <c r="J28" i="14" s="1"/>
  <c r="K28" i="14" s="1"/>
  <c r="AA27" i="7"/>
  <c r="T12" i="7"/>
  <c r="X12" i="7" s="1"/>
  <c r="Y12" i="7"/>
  <c r="W10" i="11"/>
  <c r="Y23" i="7"/>
  <c r="AB21" i="7"/>
  <c r="I7" i="14"/>
  <c r="J7" i="14" s="1"/>
  <c r="K7" i="14" s="1"/>
  <c r="K25" i="13"/>
  <c r="I20" i="14"/>
  <c r="J20" i="14" s="1"/>
  <c r="K20" i="14" s="1"/>
  <c r="I23" i="14"/>
  <c r="J23" i="14" s="1"/>
  <c r="K23" i="14" s="1"/>
  <c r="K26" i="14"/>
  <c r="U7" i="11"/>
  <c r="V7" i="11" s="1"/>
  <c r="W7" i="11" s="1"/>
  <c r="U17" i="11"/>
  <c r="V17" i="11" s="1"/>
  <c r="W17" i="11" s="1"/>
  <c r="S22" i="7"/>
  <c r="P22" i="7"/>
  <c r="K10" i="13"/>
  <c r="I17" i="13"/>
  <c r="J17" i="13" s="1"/>
  <c r="K17" i="13" s="1"/>
  <c r="I21" i="13"/>
  <c r="J21" i="13" s="1"/>
  <c r="K21" i="13" s="1"/>
  <c r="I13" i="14"/>
  <c r="J13" i="14" s="1"/>
  <c r="K13" i="14" s="1"/>
  <c r="AB8" i="7"/>
  <c r="Z5" i="7"/>
  <c r="AA15" i="7"/>
  <c r="Y6" i="7"/>
  <c r="T6" i="7"/>
  <c r="X6" i="7" s="1"/>
  <c r="U22" i="11"/>
  <c r="V22" i="11" s="1"/>
  <c r="W22" i="11" s="1"/>
  <c r="AA24" i="7"/>
  <c r="U20" i="11"/>
  <c r="V20" i="11" s="1"/>
  <c r="W20" i="11" s="1"/>
  <c r="Z9" i="7"/>
  <c r="AA14" i="7"/>
  <c r="I10" i="14"/>
  <c r="J10" i="14" s="1"/>
  <c r="K10" i="14" s="1"/>
  <c r="I24" i="13"/>
  <c r="J24" i="13" s="1"/>
  <c r="K24" i="13" s="1"/>
  <c r="Y17" i="7"/>
  <c r="W5" i="11"/>
  <c r="U8" i="11"/>
  <c r="V8" i="11" s="1"/>
  <c r="W8" i="11" s="1"/>
  <c r="N24" i="11"/>
  <c r="T28" i="7"/>
  <c r="X28" i="7" s="1"/>
  <c r="I20" i="13"/>
  <c r="J20" i="13" s="1"/>
  <c r="K20" i="13" s="1"/>
  <c r="I19" i="14"/>
  <c r="J19" i="14" s="1"/>
  <c r="K19" i="14" s="1"/>
  <c r="I21" i="14"/>
  <c r="J21" i="14" s="1"/>
  <c r="K21" i="14" s="1"/>
  <c r="AE8" i="7"/>
  <c r="K4" i="13"/>
  <c r="T25" i="7"/>
  <c r="X25" i="7" s="1"/>
  <c r="AE27" i="7"/>
  <c r="Z8" i="7"/>
  <c r="U9" i="11"/>
  <c r="V9" i="11" s="1"/>
  <c r="W9" i="11" s="1"/>
  <c r="N18" i="11"/>
  <c r="S10" i="7"/>
  <c r="P10" i="7"/>
  <c r="I6" i="13"/>
  <c r="J6" i="13" s="1"/>
  <c r="K6" i="13" s="1"/>
  <c r="I13" i="13"/>
  <c r="J13" i="13" s="1"/>
  <c r="K13" i="13" s="1"/>
  <c r="I11" i="14"/>
  <c r="J11" i="14" s="1"/>
  <c r="K11" i="14" s="1"/>
  <c r="I24" i="14"/>
  <c r="J24" i="14" s="1"/>
  <c r="K24" i="14" s="1"/>
  <c r="S19" i="7"/>
  <c r="T19" i="7" s="1"/>
  <c r="X19" i="7" s="1"/>
  <c r="S15" i="7"/>
  <c r="T15" i="7" s="1"/>
  <c r="X15" i="7" s="1"/>
  <c r="S9" i="7"/>
  <c r="T9" i="7" s="1"/>
  <c r="X9" i="7" s="1"/>
  <c r="S14" i="7"/>
  <c r="T14" i="7" s="1"/>
  <c r="X14" i="7" s="1"/>
  <c r="P11" i="7"/>
  <c r="AF5" i="7" l="1"/>
  <c r="AG5" i="7" s="1"/>
  <c r="AF27" i="7"/>
  <c r="AG27" i="7" s="1"/>
  <c r="AE14" i="7"/>
  <c r="AF14" i="7" s="1"/>
  <c r="AG14" i="7" s="1"/>
  <c r="AA17" i="7"/>
  <c r="Z17" i="7"/>
  <c r="AB17" i="7"/>
  <c r="Y22" i="7"/>
  <c r="T22" i="7"/>
  <c r="X22" i="7" s="1"/>
  <c r="AF24" i="7"/>
  <c r="AG24" i="7" s="1"/>
  <c r="AE12" i="7"/>
  <c r="U12" i="11"/>
  <c r="V12" i="11" s="1"/>
  <c r="W12" i="11" s="1"/>
  <c r="AF16" i="7"/>
  <c r="AG16" i="7" s="1"/>
  <c r="T10" i="7"/>
  <c r="X10" i="7" s="1"/>
  <c r="Y10" i="7"/>
  <c r="AE28" i="7"/>
  <c r="AF28" i="7" s="1"/>
  <c r="AG28" i="7" s="1"/>
  <c r="AB12" i="7"/>
  <c r="AA12" i="7"/>
  <c r="Z12" i="7"/>
  <c r="AE9" i="7"/>
  <c r="W18" i="11"/>
  <c r="U18" i="11"/>
  <c r="V18" i="11" s="1"/>
  <c r="U24" i="11"/>
  <c r="V24" i="11" s="1"/>
  <c r="W24" i="11" s="1"/>
  <c r="AE6" i="7"/>
  <c r="AE7" i="7"/>
  <c r="AF7" i="7" s="1"/>
  <c r="AG7" i="7" s="1"/>
  <c r="AE15" i="7"/>
  <c r="AF15" i="7" s="1"/>
  <c r="AG15" i="7" s="1"/>
  <c r="Z6" i="7"/>
  <c r="AB6" i="7"/>
  <c r="AA6" i="7"/>
  <c r="Y11" i="7"/>
  <c r="T11" i="7"/>
  <c r="X11" i="7" s="1"/>
  <c r="AE25" i="7"/>
  <c r="AF25" i="7" s="1"/>
  <c r="AG25" i="7" s="1"/>
  <c r="AE19" i="7"/>
  <c r="AF19" i="7" s="1"/>
  <c r="AG19" i="7" s="1"/>
  <c r="AF8" i="7"/>
  <c r="AG8" i="7" s="1"/>
  <c r="AF9" i="7"/>
  <c r="AG9" i="7" s="1"/>
  <c r="AB23" i="7"/>
  <c r="AA23" i="7"/>
  <c r="Z23" i="7"/>
  <c r="Y26" i="7"/>
  <c r="T26" i="7"/>
  <c r="X26" i="7" s="1"/>
  <c r="AA29" i="7"/>
  <c r="AB29" i="7"/>
  <c r="Z29" i="7"/>
  <c r="AF23" i="7" l="1"/>
  <c r="AG23" i="7" s="1"/>
  <c r="AF29" i="7"/>
  <c r="AG29" i="7" s="1"/>
  <c r="AE26" i="7"/>
  <c r="AF6" i="7"/>
  <c r="AG6" i="7" s="1"/>
  <c r="AF17" i="7"/>
  <c r="AG17" i="7" s="1"/>
  <c r="AB10" i="7"/>
  <c r="AA10" i="7"/>
  <c r="Z10" i="7"/>
  <c r="Z11" i="7"/>
  <c r="AB11" i="7"/>
  <c r="AA11" i="7"/>
  <c r="AE11" i="7"/>
  <c r="AF12" i="7"/>
  <c r="AG12" i="7" s="1"/>
  <c r="AE10" i="7"/>
  <c r="AE22" i="7"/>
  <c r="AA26" i="7"/>
  <c r="Z26" i="7"/>
  <c r="AB26" i="7"/>
  <c r="Z22" i="7"/>
  <c r="AA22" i="7"/>
  <c r="AB22" i="7"/>
  <c r="AF22" i="7" l="1"/>
  <c r="AG22" i="7" s="1"/>
  <c r="AF11" i="7"/>
  <c r="AG11" i="7" s="1"/>
  <c r="AF26" i="7"/>
  <c r="AG26" i="7" s="1"/>
  <c r="AF10" i="7"/>
  <c r="AG10" i="7" s="1"/>
</calcChain>
</file>

<file path=xl/comments1.xml><?xml version="1.0" encoding="utf-8"?>
<comments xmlns="http://schemas.openxmlformats.org/spreadsheetml/2006/main">
  <authors>
    <author>人事課</author>
    <author>jinji19-1</author>
    <author>shokuin19</author>
    <author>職員課01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様式4「予算超過・新規要求　事業別人件費一覧表」シートに記載したどの事業にかかるものかが分かるように、同シートの「①連番」に記入した番号を記入してください。</t>
        </r>
      </text>
    </comment>
    <comment ref="F3" authorId="1" shapeId="0">
      <text>
        <r>
          <rPr>
            <sz val="9"/>
            <color indexed="81"/>
            <rFont val="ＭＳ Ｐゴシック"/>
            <family val="3"/>
            <charset val="128"/>
          </rPr>
          <t>７時間15分勤務ならば　7.25
７時間30分　　〃　　　7.5
６時間45分　　〃　　　6.75
　等で入力してください。</t>
        </r>
      </text>
    </comment>
    <comment ref="M3" authorId="2" shapeId="0">
      <text>
        <r>
          <rPr>
            <sz val="9"/>
            <color indexed="81"/>
            <rFont val="ＭＳ Ｐゴシック"/>
            <family val="3"/>
            <charset val="128"/>
          </rPr>
          <t>契約期間満了後に更新を予定しており、更新予定の契約期間を通算して１年以上
雇用する予定であれば、「○」を入力してください。</t>
        </r>
      </text>
    </comment>
    <comment ref="Q4" authorId="0" shapeId="0">
      <text>
        <r>
          <rPr>
            <sz val="9"/>
            <color indexed="81"/>
            <rFont val="MS P ゴシック"/>
            <family val="3"/>
            <charset val="128"/>
          </rPr>
          <t>6/1時点で在職しており、6/1時点で6ヶ月以上の在職期間が見込まれる場合は「○」を入力してください。</t>
        </r>
      </text>
    </comment>
    <comment ref="R4" authorId="0" shapeId="0">
      <text>
        <r>
          <rPr>
            <sz val="9"/>
            <color indexed="81"/>
            <rFont val="MS P ゴシック"/>
            <family val="3"/>
            <charset val="128"/>
          </rPr>
          <t>12/1時点で在職しており、12/1時点で6ヶ月以上の在職期間が見込まれる場合は「○」を入力してください。</t>
        </r>
      </text>
    </comment>
    <comment ref="Y4" authorId="3" shapeId="0">
      <text>
        <r>
          <rPr>
            <sz val="9"/>
            <color indexed="81"/>
            <rFont val="ＭＳ Ｐゴシック"/>
            <family val="3"/>
            <charset val="128"/>
          </rPr>
          <t>次のいずれかに該当する場合に「１」が出力されます。
○1週間の労働時間が</t>
        </r>
        <r>
          <rPr>
            <b/>
            <sz val="9"/>
            <color indexed="81"/>
            <rFont val="ＭＳ Ｐゴシック"/>
            <family val="3"/>
            <charset val="128"/>
          </rPr>
          <t>30時間</t>
        </r>
        <r>
          <rPr>
            <sz val="9"/>
            <color indexed="81"/>
            <rFont val="ＭＳ Ｐゴシック"/>
            <family val="3"/>
            <charset val="128"/>
          </rPr>
          <t>以上、雇用期間２ヶ月以上
○1週間の労働時間が</t>
        </r>
        <r>
          <rPr>
            <b/>
            <sz val="9"/>
            <color indexed="81"/>
            <rFont val="ＭＳ Ｐゴシック"/>
            <family val="3"/>
            <charset val="128"/>
          </rPr>
          <t>20時間</t>
        </r>
        <r>
          <rPr>
            <sz val="9"/>
            <color indexed="81"/>
            <rFont val="ＭＳ Ｐゴシック"/>
            <family val="3"/>
            <charset val="128"/>
          </rPr>
          <t>以上、給与月額が88,000円以上、
　雇用期間が通算１年以上（更新予定の期間を含む）</t>
        </r>
      </text>
    </comment>
    <comment ref="AC4" authorId="3" shapeId="0">
      <text>
        <r>
          <rPr>
            <sz val="9"/>
            <color indexed="81"/>
            <rFont val="ＭＳ Ｐゴシック"/>
            <family val="3"/>
            <charset val="128"/>
          </rPr>
          <t>雇用期間３１日以上、1週間の労働時間が</t>
        </r>
        <r>
          <rPr>
            <b/>
            <sz val="9"/>
            <color indexed="81"/>
            <rFont val="ＭＳ Ｐゴシック"/>
            <family val="3"/>
            <charset val="128"/>
          </rPr>
          <t>20時間</t>
        </r>
        <r>
          <rPr>
            <sz val="9"/>
            <color indexed="81"/>
            <rFont val="ＭＳ Ｐゴシック"/>
            <family val="3"/>
            <charset val="128"/>
          </rPr>
          <t>以上の場合に「１」が出力されます。</t>
        </r>
      </text>
    </comment>
  </commentList>
</comments>
</file>

<file path=xl/comments2.xml><?xml version="1.0" encoding="utf-8"?>
<comments xmlns="http://schemas.openxmlformats.org/spreadsheetml/2006/main">
  <authors>
    <author>人事課</author>
    <author>jinji19-1</author>
    <author>職員課01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様式４「予算超過・新規要求　事業別人件費一覧表」シートに記載したどの事業にかかるものかが分かるように、同シートの「①連番」に記入した番号を記入してください。</t>
        </r>
      </text>
    </comment>
    <comment ref="F3" authorId="1" shapeId="0">
      <text>
        <r>
          <rPr>
            <sz val="10"/>
            <color indexed="81"/>
            <rFont val="ＭＳ 明朝"/>
            <family val="1"/>
            <charset val="128"/>
          </rPr>
          <t>７時間15分勤務ならば　7.25
７時間30分　　〃　　　7.5
６時間45分　　〃　　　6.75
　等で入力してください。</t>
        </r>
      </text>
    </comment>
    <comment ref="O3" authorId="2" shapeId="0">
      <text>
        <r>
          <rPr>
            <sz val="9"/>
            <color indexed="81"/>
            <rFont val="ＭＳ Ｐゴシック"/>
            <family val="3"/>
            <charset val="128"/>
          </rPr>
          <t>病院講師は
１を入力してださい。</t>
        </r>
      </text>
    </comment>
    <comment ref="Q3" authorId="2" shapeId="0">
      <text>
        <r>
          <rPr>
            <sz val="9"/>
            <color indexed="81"/>
            <rFont val="ＭＳ Ｐゴシック"/>
            <family val="3"/>
            <charset val="128"/>
          </rPr>
          <t>２ヶ月以上雇用期間があり、
1週間の労働時間が</t>
        </r>
        <r>
          <rPr>
            <b/>
            <sz val="9"/>
            <color indexed="81"/>
            <rFont val="ＭＳ Ｐゴシック"/>
            <family val="3"/>
            <charset val="128"/>
          </rPr>
          <t>30時間</t>
        </r>
        <r>
          <rPr>
            <sz val="9"/>
            <color indexed="81"/>
            <rFont val="ＭＳ Ｐゴシック"/>
            <family val="3"/>
            <charset val="128"/>
          </rPr>
          <t>以上の場合に１が出力されます。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2" shapeId="0">
      <text>
        <r>
          <rPr>
            <sz val="9"/>
            <color indexed="81"/>
            <rFont val="ＭＳ Ｐゴシック"/>
            <family val="3"/>
            <charset val="128"/>
          </rPr>
          <t>３１日以上雇用期間があり、1週間の労働時間が</t>
        </r>
        <r>
          <rPr>
            <b/>
            <sz val="9"/>
            <color indexed="81"/>
            <rFont val="ＭＳ Ｐゴシック"/>
            <family val="3"/>
            <charset val="128"/>
          </rPr>
          <t>20時間</t>
        </r>
        <r>
          <rPr>
            <sz val="9"/>
            <color indexed="81"/>
            <rFont val="ＭＳ Ｐゴシック"/>
            <family val="3"/>
            <charset val="128"/>
          </rPr>
          <t>以上１が出力されます。</t>
        </r>
      </text>
    </comment>
  </commentList>
</comments>
</file>

<file path=xl/comments3.xml><?xml version="1.0" encoding="utf-8"?>
<comments xmlns="http://schemas.openxmlformats.org/spreadsheetml/2006/main">
  <authors>
    <author>人事課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様式６「事業別人件費一覧表（新規要求用）」シートに記載したどの事業にかかるものかが分かるように、同シートの「①連番」に記入した番号を記入してください。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人事課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様式６「事業別人件費一覧表（新規要求用）」シートに記載したどの事業にかかるものかが分かるように、同シートの「①連番」に記入した番号を記入してください。</t>
        </r>
      </text>
    </comment>
  </commentList>
</comments>
</file>

<file path=xl/sharedStrings.xml><?xml version="1.0" encoding="utf-8"?>
<sst xmlns="http://schemas.openxmlformats.org/spreadsheetml/2006/main" count="114" uniqueCount="74">
  <si>
    <t>(表示しない)
月勤務時間</t>
    <rPh sb="1" eb="3">
      <t>ヒョウジ</t>
    </rPh>
    <rPh sb="8" eb="9">
      <t>ツキ</t>
    </rPh>
    <rPh sb="9" eb="11">
      <t>キンム</t>
    </rPh>
    <rPh sb="11" eb="13">
      <t>ジカン</t>
    </rPh>
    <phoneticPr fontId="2"/>
  </si>
  <si>
    <t>の部分のみ入力してください。</t>
    <phoneticPr fontId="2"/>
  </si>
  <si>
    <t>雇用保険</t>
    <rPh sb="0" eb="2">
      <t>コヨウ</t>
    </rPh>
    <rPh sb="2" eb="4">
      <t>ホケン</t>
    </rPh>
    <phoneticPr fontId="2"/>
  </si>
  <si>
    <t>公共済</t>
    <rPh sb="0" eb="3">
      <t>コウキョウサイ</t>
    </rPh>
    <phoneticPr fontId="2"/>
  </si>
  <si>
    <t>計</t>
    <rPh sb="0" eb="1">
      <t>ケイ</t>
    </rPh>
    <phoneticPr fontId="2"/>
  </si>
  <si>
    <t>●雇用保険料</t>
    <rPh sb="1" eb="3">
      <t>コヨウ</t>
    </rPh>
    <rPh sb="3" eb="6">
      <t>ホケンリョウ</t>
    </rPh>
    <phoneticPr fontId="2"/>
  </si>
  <si>
    <t>●労災保険料</t>
    <rPh sb="1" eb="3">
      <t>ロウサイ</t>
    </rPh>
    <rPh sb="3" eb="5">
      <t>ホケン</t>
    </rPh>
    <rPh sb="5" eb="6">
      <t>リョウ</t>
    </rPh>
    <phoneticPr fontId="2"/>
  </si>
  <si>
    <t>労災</t>
    <rPh sb="0" eb="2">
      <t>ロウサイ</t>
    </rPh>
    <phoneticPr fontId="2"/>
  </si>
  <si>
    <t>一般拠出</t>
    <rPh sb="0" eb="2">
      <t>イッパン</t>
    </rPh>
    <rPh sb="2" eb="4">
      <t>キョシュツ</t>
    </rPh>
    <phoneticPr fontId="2"/>
  </si>
  <si>
    <t>4月～3月</t>
    <rPh sb="1" eb="2">
      <t>ガツ</t>
    </rPh>
    <rPh sb="4" eb="5">
      <t>ガツ</t>
    </rPh>
    <phoneticPr fontId="2"/>
  </si>
  <si>
    <t>単価</t>
    <rPh sb="0" eb="2">
      <t>タンカ</t>
    </rPh>
    <phoneticPr fontId="2"/>
  </si>
  <si>
    <t>加入</t>
    <rPh sb="0" eb="2">
      <t>カニュウ</t>
    </rPh>
    <phoneticPr fontId="2"/>
  </si>
  <si>
    <t>１日(H)</t>
    <rPh sb="1" eb="2">
      <t>ニチ</t>
    </rPh>
    <phoneticPr fontId="2"/>
  </si>
  <si>
    <t>月給</t>
    <rPh sb="0" eb="1">
      <t>ゲツ</t>
    </rPh>
    <phoneticPr fontId="2"/>
  </si>
  <si>
    <t>単価（時間･日･月）</t>
    <rPh sb="0" eb="2">
      <t>タンカ</t>
    </rPh>
    <rPh sb="3" eb="5">
      <t>ジカン</t>
    </rPh>
    <rPh sb="6" eb="7">
      <t>ヒ</t>
    </rPh>
    <rPh sb="8" eb="9">
      <t>ツキ</t>
    </rPh>
    <phoneticPr fontId="2"/>
  </si>
  <si>
    <t>負担金①</t>
    <rPh sb="0" eb="3">
      <t>フタンキン</t>
    </rPh>
    <phoneticPr fontId="2"/>
  </si>
  <si>
    <t>負担金②</t>
    <rPh sb="0" eb="3">
      <t>フタンキン</t>
    </rPh>
    <phoneticPr fontId="2"/>
  </si>
  <si>
    <t>負担金③</t>
    <rPh sb="0" eb="3">
      <t>フタンキン</t>
    </rPh>
    <phoneticPr fontId="2"/>
  </si>
  <si>
    <t>人件費計
α＋β</t>
    <rPh sb="0" eb="3">
      <t>ジンケンヒ</t>
    </rPh>
    <rPh sb="3" eb="4">
      <t>ケイ</t>
    </rPh>
    <phoneticPr fontId="2"/>
  </si>
  <si>
    <t>給与額
Ａ</t>
    <rPh sb="0" eb="3">
      <t>キュウヨガク</t>
    </rPh>
    <phoneticPr fontId="2"/>
  </si>
  <si>
    <t>通勤手当
Ｂ</t>
    <rPh sb="0" eb="2">
      <t>ツウキン</t>
    </rPh>
    <rPh sb="2" eb="4">
      <t>テアテ</t>
    </rPh>
    <phoneticPr fontId="2"/>
  </si>
  <si>
    <t>給料額
α=Ａ＋Ｂ</t>
    <rPh sb="0" eb="2">
      <t>キュウリョウ</t>
    </rPh>
    <rPh sb="2" eb="3">
      <t>ガク</t>
    </rPh>
    <phoneticPr fontId="2"/>
  </si>
  <si>
    <t>週(日数)</t>
    <rPh sb="0" eb="1">
      <t>シュウ</t>
    </rPh>
    <rPh sb="2" eb="4">
      <t>ニッスウ</t>
    </rPh>
    <phoneticPr fontId="2"/>
  </si>
  <si>
    <t>時給</t>
    <rPh sb="0" eb="2">
      <t>ジキュウ</t>
    </rPh>
    <phoneticPr fontId="2"/>
  </si>
  <si>
    <t>労災
保険料①</t>
    <rPh sb="0" eb="2">
      <t>ロウサイ</t>
    </rPh>
    <rPh sb="3" eb="6">
      <t>ホケンリョウ</t>
    </rPh>
    <phoneticPr fontId="2"/>
  </si>
  <si>
    <r>
      <t>法定
福利費
β</t>
    </r>
    <r>
      <rPr>
        <sz val="8"/>
        <color indexed="8"/>
        <rFont val="ＭＳ 明朝"/>
        <family val="1"/>
        <charset val="128"/>
      </rPr>
      <t>=①</t>
    </r>
    <rPh sb="0" eb="2">
      <t>ホウテイ</t>
    </rPh>
    <rPh sb="3" eb="5">
      <t>フクリ</t>
    </rPh>
    <rPh sb="5" eb="6">
      <t>ヒ</t>
    </rPh>
    <phoneticPr fontId="2"/>
  </si>
  <si>
    <t>月(日数)</t>
    <rPh sb="0" eb="1">
      <t>ツキ</t>
    </rPh>
    <rPh sb="2" eb="4">
      <t>ニッスウ</t>
    </rPh>
    <phoneticPr fontId="2"/>
  </si>
  <si>
    <t>所定勤務時間
（１日・月）</t>
    <rPh sb="0" eb="2">
      <t>ショテイ</t>
    </rPh>
    <rPh sb="2" eb="4">
      <t>キンム</t>
    </rPh>
    <rPh sb="4" eb="6">
      <t>ジカン</t>
    </rPh>
    <rPh sb="9" eb="10">
      <t>ニチ</t>
    </rPh>
    <rPh sb="11" eb="12">
      <t>ツキ</t>
    </rPh>
    <phoneticPr fontId="2"/>
  </si>
  <si>
    <t>所定勤務時間２
（１日・週）</t>
    <rPh sb="0" eb="2">
      <t>ショテイ</t>
    </rPh>
    <rPh sb="2" eb="4">
      <t>キンム</t>
    </rPh>
    <rPh sb="4" eb="6">
      <t>ジカン</t>
    </rPh>
    <rPh sb="10" eb="11">
      <t>ニチ</t>
    </rPh>
    <rPh sb="12" eb="13">
      <t>シュウ</t>
    </rPh>
    <phoneticPr fontId="2"/>
  </si>
  <si>
    <t>所定勤務時間１
（１日・週）</t>
    <rPh sb="0" eb="2">
      <t>ショテイ</t>
    </rPh>
    <rPh sb="2" eb="4">
      <t>キンム</t>
    </rPh>
    <rPh sb="4" eb="6">
      <t>ジカン</t>
    </rPh>
    <rPh sb="10" eb="11">
      <t>ニチ</t>
    </rPh>
    <rPh sb="12" eb="13">
      <t>シュウ</t>
    </rPh>
    <phoneticPr fontId="2"/>
  </si>
  <si>
    <t>所定勤務時間３
（１日・週）</t>
    <rPh sb="0" eb="2">
      <t>ショテイ</t>
    </rPh>
    <rPh sb="2" eb="4">
      <t>キンム</t>
    </rPh>
    <rPh sb="4" eb="6">
      <t>ジカン</t>
    </rPh>
    <rPh sb="10" eb="11">
      <t>ニチ</t>
    </rPh>
    <rPh sb="12" eb="13">
      <t>シュウ</t>
    </rPh>
    <phoneticPr fontId="2"/>
  </si>
  <si>
    <t>(表示しない）
通勤手当月額</t>
    <rPh sb="1" eb="3">
      <t>ヒョウジ</t>
    </rPh>
    <rPh sb="8" eb="10">
      <t>ツウキン</t>
    </rPh>
    <rPh sb="10" eb="12">
      <t>テアテ</t>
    </rPh>
    <rPh sb="12" eb="14">
      <t>ゲツガク</t>
    </rPh>
    <phoneticPr fontId="2"/>
  </si>
  <si>
    <t>●協会けんぽ負担金</t>
    <rPh sb="1" eb="3">
      <t>キョウカイ</t>
    </rPh>
    <rPh sb="6" eb="9">
      <t>フタンキン</t>
    </rPh>
    <phoneticPr fontId="2"/>
  </si>
  <si>
    <t>協会けんぽ</t>
    <rPh sb="0" eb="2">
      <t>キョウカイ</t>
    </rPh>
    <phoneticPr fontId="2"/>
  </si>
  <si>
    <t>改定時期は年度によってバラつきがあります。</t>
    <rPh sb="0" eb="2">
      <t>カイテイ</t>
    </rPh>
    <rPh sb="2" eb="4">
      <t>ジキ</t>
    </rPh>
    <rPh sb="5" eb="7">
      <t>ネンド</t>
    </rPh>
    <phoneticPr fontId="2"/>
  </si>
  <si>
    <r>
      <t>通算
契約期間</t>
    </r>
    <r>
      <rPr>
        <sz val="9"/>
        <color indexed="8"/>
        <rFont val="ＭＳ 明朝"/>
        <family val="1"/>
        <charset val="128"/>
      </rPr>
      <t xml:space="preserve">
（１年以上）</t>
    </r>
    <rPh sb="0" eb="2">
      <t>ツウサン</t>
    </rPh>
    <rPh sb="3" eb="5">
      <t>ケイヤク</t>
    </rPh>
    <rPh sb="5" eb="7">
      <t>キカン</t>
    </rPh>
    <rPh sb="10" eb="11">
      <t>ネン</t>
    </rPh>
    <rPh sb="11" eb="13">
      <t>イジョウ</t>
    </rPh>
    <phoneticPr fontId="2"/>
  </si>
  <si>
    <t>計</t>
    <rPh sb="0" eb="1">
      <t>ケイ</t>
    </rPh>
    <phoneticPr fontId="3"/>
  </si>
  <si>
    <t>4月～8月</t>
    <rPh sb="1" eb="2">
      <t>ガツ</t>
    </rPh>
    <rPh sb="4" eb="5">
      <t>ガツ</t>
    </rPh>
    <phoneticPr fontId="2"/>
  </si>
  <si>
    <t>平均</t>
    <rPh sb="0" eb="2">
      <t>ヘイキン</t>
    </rPh>
    <phoneticPr fontId="2"/>
  </si>
  <si>
    <t>厚年年金</t>
    <rPh sb="0" eb="2">
      <t>コウネン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</si>
  <si>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</si>
  <si>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</si>
  <si>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児童手当</t>
    <rPh sb="0" eb="2">
      <t>ジドウ</t>
    </rPh>
    <rPh sb="2" eb="4">
      <t>テアテ</t>
    </rPh>
    <phoneticPr fontId="2"/>
  </si>
  <si>
    <t>期末手当</t>
    <rPh sb="0" eb="2">
      <t>キマツ</t>
    </rPh>
    <rPh sb="2" eb="4">
      <t>テアテ</t>
    </rPh>
    <phoneticPr fontId="2"/>
  </si>
  <si>
    <t>6月</t>
    <rPh sb="1" eb="2">
      <t>ガツ</t>
    </rPh>
    <phoneticPr fontId="2"/>
  </si>
  <si>
    <t>12月</t>
    <rPh sb="2" eb="3">
      <t>ガツ</t>
    </rPh>
    <phoneticPr fontId="2"/>
  </si>
  <si>
    <t>契約
期間
(月数)</t>
    <rPh sb="0" eb="2">
      <t>ケイヤク</t>
    </rPh>
    <rPh sb="3" eb="5">
      <t>キカン</t>
    </rPh>
    <rPh sb="7" eb="9">
      <t>ツキスウ</t>
    </rPh>
    <phoneticPr fontId="2"/>
  </si>
  <si>
    <t>往復
乗車券
代</t>
    <rPh sb="0" eb="2">
      <t>オウフク</t>
    </rPh>
    <rPh sb="3" eb="6">
      <t>ジョウシャケン</t>
    </rPh>
    <rPh sb="7" eb="8">
      <t>ダイ</t>
    </rPh>
    <phoneticPr fontId="2"/>
  </si>
  <si>
    <t>日給</t>
    <rPh sb="0" eb="2">
      <t>ニッキュウ</t>
    </rPh>
    <phoneticPr fontId="2"/>
  </si>
  <si>
    <t>時間</t>
    <rPh sb="0" eb="2">
      <t>ジカン</t>
    </rPh>
    <phoneticPr fontId="2"/>
  </si>
  <si>
    <t>(表示しない)
月勤務日数</t>
    <rPh sb="1" eb="3">
      <t>ヒョウジ</t>
    </rPh>
    <rPh sb="8" eb="9">
      <t>ツキ</t>
    </rPh>
    <rPh sb="9" eb="11">
      <t>キンム</t>
    </rPh>
    <rPh sb="11" eb="13">
      <t>ニッスウ</t>
    </rPh>
    <phoneticPr fontId="2"/>
  </si>
  <si>
    <t>(表示しない)
額</t>
    <rPh sb="1" eb="3">
      <t>ヒョウジ</t>
    </rPh>
    <rPh sb="8" eb="9">
      <t>ガク</t>
    </rPh>
    <phoneticPr fontId="2"/>
  </si>
  <si>
    <t>(表示しない)
給与月額</t>
    <rPh sb="1" eb="3">
      <t>ヒョウジ</t>
    </rPh>
    <rPh sb="8" eb="10">
      <t>キュウヨ</t>
    </rPh>
    <rPh sb="10" eb="11">
      <t>ゲツ</t>
    </rPh>
    <rPh sb="11" eb="12">
      <t>ガク</t>
    </rPh>
    <phoneticPr fontId="2"/>
  </si>
  <si>
    <r>
      <t>9月～</t>
    </r>
    <r>
      <rPr>
        <sz val="11"/>
        <color indexed="10"/>
        <rFont val="ＭＳ Ｐゴシック"/>
        <family val="3"/>
        <charset val="128"/>
      </rPr>
      <t>2</t>
    </r>
    <r>
      <rPr>
        <sz val="11"/>
        <color indexed="8"/>
        <rFont val="ＭＳ Ｐゴシック"/>
        <family val="3"/>
        <charset val="128"/>
      </rPr>
      <t>月</t>
    </r>
    <rPh sb="1" eb="2">
      <t>ガツ</t>
    </rPh>
    <rPh sb="4" eb="5">
      <t>ガツ</t>
    </rPh>
    <phoneticPr fontId="2"/>
  </si>
  <si>
    <r>
      <rPr>
        <sz val="11"/>
        <color indexed="10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月～</t>
    </r>
    <rPh sb="1" eb="2">
      <t>ガツ</t>
    </rPh>
    <phoneticPr fontId="2"/>
  </si>
  <si>
    <t>負担金①
(月例)</t>
    <rPh sb="0" eb="3">
      <t>フタンキン</t>
    </rPh>
    <rPh sb="6" eb="8">
      <t>ゲツレイ</t>
    </rPh>
    <phoneticPr fontId="2"/>
  </si>
  <si>
    <t>負担金②
(賞与・厚年)</t>
    <rPh sb="0" eb="3">
      <t>フタンキン</t>
    </rPh>
    <rPh sb="6" eb="8">
      <t>ショウヨ</t>
    </rPh>
    <rPh sb="9" eb="11">
      <t>コウネン</t>
    </rPh>
    <phoneticPr fontId="2"/>
  </si>
  <si>
    <t>負担金③
(賞与・健保)</t>
    <rPh sb="0" eb="3">
      <t>フタンキン</t>
    </rPh>
    <rPh sb="6" eb="8">
      <t>ショウヨ</t>
    </rPh>
    <rPh sb="9" eb="11">
      <t>ケンポ</t>
    </rPh>
    <phoneticPr fontId="2"/>
  </si>
  <si>
    <t>負担金④</t>
    <rPh sb="0" eb="3">
      <t>フタンキン</t>
    </rPh>
    <phoneticPr fontId="2"/>
  </si>
  <si>
    <t>労災
保険料⑤</t>
    <rPh sb="0" eb="2">
      <t>ロウサイ</t>
    </rPh>
    <rPh sb="3" eb="6">
      <t>ホケンリョウ</t>
    </rPh>
    <phoneticPr fontId="2"/>
  </si>
  <si>
    <r>
      <t>法定
福利費
β</t>
    </r>
    <r>
      <rPr>
        <sz val="8"/>
        <color indexed="8"/>
        <rFont val="ＭＳ 明朝"/>
        <family val="1"/>
        <charset val="128"/>
      </rPr>
      <t>=①～⑤</t>
    </r>
    <rPh sb="0" eb="2">
      <t>ホウテイ</t>
    </rPh>
    <rPh sb="3" eb="5">
      <t>フクリ</t>
    </rPh>
    <rPh sb="5" eb="6">
      <t>ヒ</t>
    </rPh>
    <phoneticPr fontId="2"/>
  </si>
  <si>
    <t>※協会けんぽ負担金のうち、健康保険・介護保険の料率について、</t>
    <phoneticPr fontId="2"/>
  </si>
  <si>
    <t>年間
コマ数</t>
    <rPh sb="0" eb="2">
      <t>ネンカン</t>
    </rPh>
    <rPh sb="5" eb="6">
      <t>スウ</t>
    </rPh>
    <phoneticPr fontId="2"/>
  </si>
  <si>
    <t>の部分のみ入力してください。</t>
    <phoneticPr fontId="2"/>
  </si>
  <si>
    <t>コマ単価</t>
    <rPh sb="2" eb="4">
      <t>タンカ</t>
    </rPh>
    <phoneticPr fontId="2"/>
  </si>
  <si>
    <t>事業
番号</t>
    <rPh sb="0" eb="2">
      <t>ジギョウ</t>
    </rPh>
    <rPh sb="3" eb="5">
      <t>バンゴウ</t>
    </rPh>
    <phoneticPr fontId="2"/>
  </si>
  <si>
    <t>単価
（時給）</t>
    <rPh sb="0" eb="2">
      <t>タンカ</t>
    </rPh>
    <rPh sb="4" eb="6">
      <t>ジキュウ</t>
    </rPh>
    <phoneticPr fontId="2"/>
  </si>
  <si>
    <t>年間
時間数</t>
    <rPh sb="0" eb="2">
      <t>ネンカン</t>
    </rPh>
    <rPh sb="3" eb="5">
      <t>ジカン</t>
    </rPh>
    <rPh sb="5" eb="6">
      <t>スウ</t>
    </rPh>
    <phoneticPr fontId="2"/>
  </si>
  <si>
    <t>往復
乗車券
代
（日）</t>
    <rPh sb="0" eb="2">
      <t>オウフク</t>
    </rPh>
    <rPh sb="3" eb="6">
      <t>ジョウシャケン</t>
    </rPh>
    <rPh sb="7" eb="8">
      <t>ダイ</t>
    </rPh>
    <rPh sb="10" eb="11">
      <t>ニチ</t>
    </rPh>
    <phoneticPr fontId="2"/>
  </si>
  <si>
    <t>往復
乗車券
代（日）</t>
    <rPh sb="0" eb="2">
      <t>オウフク</t>
    </rPh>
    <rPh sb="3" eb="6">
      <t>ジョウシャケン</t>
    </rPh>
    <rPh sb="7" eb="8">
      <t>ダイ</t>
    </rPh>
    <rPh sb="9" eb="10">
      <t>ニチ</t>
    </rPh>
    <phoneticPr fontId="2"/>
  </si>
  <si>
    <r>
      <t>R04年度　事業主負担金率見込一覧</t>
    </r>
    <r>
      <rPr>
        <b/>
        <sz val="16"/>
        <color indexed="8"/>
        <rFont val="ＭＳ Ｐゴシック"/>
        <family val="3"/>
        <charset val="128"/>
      </rPr>
      <t>(R03.12.24現在）</t>
    </r>
    <rPh sb="3" eb="5">
      <t>ネンド</t>
    </rPh>
    <rPh sb="6" eb="9">
      <t>ジギョウヌシ</t>
    </rPh>
    <rPh sb="9" eb="12">
      <t>フタンキン</t>
    </rPh>
    <rPh sb="12" eb="13">
      <t>リツ</t>
    </rPh>
    <rPh sb="13" eb="15">
      <t>ミコミ</t>
    </rPh>
    <rPh sb="15" eb="17">
      <t>イチラン</t>
    </rPh>
    <rPh sb="27" eb="29">
      <t>ゲンザイ</t>
    </rPh>
    <phoneticPr fontId="2"/>
  </si>
  <si>
    <t>←R04.3月～健康保険・介護保険料率変更予定（R04.2予定）</t>
    <rPh sb="6" eb="7">
      <t>ガツ</t>
    </rPh>
    <rPh sb="8" eb="10">
      <t>ケンコウ</t>
    </rPh>
    <rPh sb="10" eb="12">
      <t>ホケン</t>
    </rPh>
    <rPh sb="13" eb="15">
      <t>カイゴ</t>
    </rPh>
    <rPh sb="15" eb="17">
      <t>ホケン</t>
    </rPh>
    <rPh sb="17" eb="18">
      <t>リョウ</t>
    </rPh>
    <rPh sb="18" eb="19">
      <t>リツ</t>
    </rPh>
    <rPh sb="19" eb="21">
      <t>ヘンコウ</t>
    </rPh>
    <rPh sb="21" eb="23">
      <t>ヨテイ</t>
    </rPh>
    <rPh sb="29" eb="31">
      <t>ヨテイ</t>
    </rPh>
    <phoneticPr fontId="2"/>
  </si>
  <si>
    <t>←R05.3月～健康保険・介護保険料率変更予定</t>
    <rPh sb="6" eb="7">
      <t>ガツ</t>
    </rPh>
    <rPh sb="8" eb="10">
      <t>ケンコウ</t>
    </rPh>
    <rPh sb="10" eb="12">
      <t>ホケン</t>
    </rPh>
    <rPh sb="13" eb="15">
      <t>カイゴ</t>
    </rPh>
    <rPh sb="15" eb="17">
      <t>ホケン</t>
    </rPh>
    <rPh sb="17" eb="18">
      <t>リョウ</t>
    </rPh>
    <rPh sb="18" eb="19">
      <t>リツ</t>
    </rPh>
    <rPh sb="19" eb="21">
      <t>ヘンコウ</t>
    </rPh>
    <rPh sb="21" eb="23">
      <t>ヨテイ</t>
    </rPh>
    <phoneticPr fontId="2"/>
  </si>
  <si>
    <t>（R04年度の率　変更の可能性あり）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</si>
</sst>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日&quot;"/>
    <numFmt numFmtId="178" formatCode="#,##0&quot;円&quot;"/>
    <numFmt numFmtId="179" formatCode="#,##0_);[Red]\(#,##0\)"/>
    <numFmt numFmtId="180" formatCode="General&quot;月&quot;"/>
    <numFmt numFmtId="181" formatCode="0.00_);[Red]\(0.00\)"/>
    <numFmt numFmtId="187" formatCode="General&quot;コマ&quot;"/>
  </numFmts>
  <fonts count="23"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15" fillId="0" borderId="0">
      <alignment vertical="center"/>
    </xf>
  </cellStyleXfs>
  <cellXfs count="139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NumberFormat="1" applyFill="1" applyBorder="1">
      <alignment vertical="center"/>
    </xf>
    <xf numFmtId="176" fontId="16" fillId="3" borderId="2" xfId="0" applyNumberFormat="1" applyFont="1" applyFill="1" applyBorder="1" applyAlignment="1">
      <alignment horizontal="center" vertical="center" wrapText="1"/>
    </xf>
    <xf numFmtId="178" fontId="16" fillId="3" borderId="2" xfId="0" applyNumberFormat="1" applyFont="1" applyFill="1" applyBorder="1" applyAlignment="1">
      <alignment vertical="center" textRotation="255"/>
    </xf>
    <xf numFmtId="178" fontId="16" fillId="0" borderId="2" xfId="0" applyNumberFormat="1" applyFont="1" applyFill="1" applyBorder="1" applyAlignment="1">
      <alignment horizontal="center" vertical="center" wrapText="1"/>
    </xf>
    <xf numFmtId="38" fontId="13" fillId="2" borderId="3" xfId="1" applyFont="1" applyFill="1" applyBorder="1">
      <alignment vertical="center"/>
    </xf>
    <xf numFmtId="181" fontId="0" fillId="0" borderId="3" xfId="0" applyNumberFormat="1" applyBorder="1">
      <alignment vertical="center"/>
    </xf>
    <xf numFmtId="38" fontId="13" fillId="0" borderId="3" xfId="1" applyFont="1" applyBorder="1">
      <alignment vertical="center"/>
    </xf>
    <xf numFmtId="0" fontId="0" fillId="2" borderId="3" xfId="0" applyNumberFormat="1" applyFill="1" applyBorder="1">
      <alignment vertical="center"/>
    </xf>
    <xf numFmtId="181" fontId="0" fillId="0" borderId="1" xfId="0" applyNumberFormat="1" applyBorder="1">
      <alignment vertical="center"/>
    </xf>
    <xf numFmtId="38" fontId="13" fillId="4" borderId="4" xfId="1" applyFont="1" applyFill="1" applyBorder="1">
      <alignment vertical="center"/>
    </xf>
    <xf numFmtId="181" fontId="0" fillId="0" borderId="5" xfId="0" applyNumberFormat="1" applyBorder="1">
      <alignment vertical="center"/>
    </xf>
    <xf numFmtId="38" fontId="13" fillId="0" borderId="1" xfId="1" applyFont="1" applyBorder="1">
      <alignment vertical="center"/>
    </xf>
    <xf numFmtId="38" fontId="13" fillId="2" borderId="1" xfId="1" applyFont="1" applyFill="1" applyBorder="1">
      <alignment vertical="center"/>
    </xf>
    <xf numFmtId="38" fontId="13" fillId="4" borderId="6" xfId="1" applyFont="1" applyFill="1" applyBorder="1">
      <alignment vertical="center"/>
    </xf>
    <xf numFmtId="38" fontId="13" fillId="0" borderId="5" xfId="1" applyFont="1" applyBorder="1">
      <alignment vertical="center"/>
    </xf>
    <xf numFmtId="38" fontId="13" fillId="2" borderId="5" xfId="1" applyFont="1" applyFill="1" applyBorder="1">
      <alignment vertical="center"/>
    </xf>
    <xf numFmtId="38" fontId="13" fillId="4" borderId="7" xfId="1" applyFont="1" applyFill="1" applyBorder="1">
      <alignment vertical="center"/>
    </xf>
    <xf numFmtId="176" fontId="0" fillId="2" borderId="3" xfId="0" applyNumberForma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5" borderId="3" xfId="0" applyNumberFormat="1" applyFill="1" applyBorder="1" applyAlignment="1">
      <alignment horizontal="center" vertical="center"/>
    </xf>
    <xf numFmtId="178" fontId="16" fillId="6" borderId="2" xfId="0" applyNumberFormat="1" applyFont="1" applyFill="1" applyBorder="1" applyAlignment="1">
      <alignment vertical="center" textRotation="255"/>
    </xf>
    <xf numFmtId="38" fontId="13" fillId="5" borderId="1" xfId="1" applyFont="1" applyFill="1" applyBorder="1">
      <alignment vertical="center"/>
    </xf>
    <xf numFmtId="38" fontId="13" fillId="5" borderId="5" xfId="1" applyFont="1" applyFill="1" applyBorder="1">
      <alignment vertical="center"/>
    </xf>
    <xf numFmtId="176" fontId="18" fillId="3" borderId="8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0" applyNumberFormat="1" applyFill="1" applyBorder="1">
      <alignment vertical="center"/>
    </xf>
    <xf numFmtId="176" fontId="0" fillId="2" borderId="3" xfId="0" applyNumberFormat="1" applyFill="1" applyBorder="1" applyAlignment="1" applyProtection="1">
      <alignment horizontal="center" vertical="center"/>
    </xf>
    <xf numFmtId="176" fontId="0" fillId="2" borderId="5" xfId="0" applyNumberFormat="1" applyFill="1" applyBorder="1" applyAlignment="1" applyProtection="1">
      <alignment horizontal="center" vertical="center"/>
    </xf>
    <xf numFmtId="178" fontId="0" fillId="0" borderId="0" xfId="0" applyNumberFormat="1" applyFill="1">
      <alignment vertical="center"/>
    </xf>
    <xf numFmtId="38" fontId="13" fillId="0" borderId="3" xfId="1" applyFont="1" applyFill="1" applyBorder="1">
      <alignment vertical="center"/>
    </xf>
    <xf numFmtId="38" fontId="13" fillId="0" borderId="1" xfId="1" applyFont="1" applyFill="1" applyBorder="1">
      <alignment vertical="center"/>
    </xf>
    <xf numFmtId="38" fontId="13" fillId="0" borderId="5" xfId="1" applyFont="1" applyFill="1" applyBorder="1">
      <alignment vertical="center"/>
    </xf>
    <xf numFmtId="38" fontId="13" fillId="0" borderId="3" xfId="1" applyFont="1" applyBorder="1">
      <alignment vertical="center"/>
    </xf>
    <xf numFmtId="38" fontId="13" fillId="0" borderId="9" xfId="1" applyFont="1" applyBorder="1">
      <alignment vertical="center"/>
    </xf>
    <xf numFmtId="0" fontId="0" fillId="5" borderId="3" xfId="0" applyNumberFormat="1" applyFill="1" applyBorder="1" applyAlignment="1" applyProtection="1">
      <alignment horizontal="center" vertical="center"/>
    </xf>
    <xf numFmtId="38" fontId="13" fillId="5" borderId="1" xfId="1" applyFont="1" applyFill="1" applyBorder="1" applyProtection="1">
      <alignment vertical="center"/>
    </xf>
    <xf numFmtId="38" fontId="13" fillId="5" borderId="5" xfId="1" applyFont="1" applyFill="1" applyBorder="1" applyProtection="1">
      <alignment vertical="center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80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80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180" fontId="0" fillId="2" borderId="5" xfId="0" applyNumberFormat="1" applyFill="1" applyBorder="1" applyAlignment="1" applyProtection="1">
      <alignment horizontal="center" vertical="center"/>
      <protection locked="0"/>
    </xf>
    <xf numFmtId="38" fontId="13" fillId="2" borderId="3" xfId="1" applyFont="1" applyFill="1" applyBorder="1" applyProtection="1">
      <alignment vertical="center"/>
      <protection locked="0"/>
    </xf>
    <xf numFmtId="38" fontId="13" fillId="2" borderId="1" xfId="1" applyFont="1" applyFill="1" applyBorder="1" applyProtection="1">
      <alignment vertical="center"/>
      <protection locked="0"/>
    </xf>
    <xf numFmtId="38" fontId="13" fillId="2" borderId="5" xfId="1" applyFont="1" applyFill="1" applyBorder="1" applyProtection="1">
      <alignment vertical="center"/>
      <protection locked="0"/>
    </xf>
    <xf numFmtId="180" fontId="0" fillId="2" borderId="3" xfId="0" applyNumberFormat="1" applyFill="1" applyBorder="1" applyAlignment="1" applyProtection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1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15" fillId="7" borderId="10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0" fillId="5" borderId="5" xfId="0" applyNumberFormat="1" applyFill="1" applyBorder="1" applyAlignment="1" applyProtection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>
      <alignment vertical="center"/>
    </xf>
    <xf numFmtId="0" fontId="5" fillId="7" borderId="10" xfId="0" applyFont="1" applyFill="1" applyBorder="1">
      <alignment vertical="center"/>
    </xf>
    <xf numFmtId="0" fontId="5" fillId="8" borderId="10" xfId="0" applyFont="1" applyFill="1" applyBorder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9" fontId="16" fillId="9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 wrapText="1"/>
    </xf>
    <xf numFmtId="38" fontId="0" fillId="0" borderId="3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5" xfId="0" applyNumberFormat="1" applyBorder="1">
      <alignment vertical="center"/>
    </xf>
    <xf numFmtId="38" fontId="0" fillId="0" borderId="0" xfId="0" applyNumberFormat="1" applyFont="1">
      <alignment vertical="center"/>
    </xf>
    <xf numFmtId="38" fontId="0" fillId="0" borderId="0" xfId="0" applyNumberFormat="1">
      <alignment vertical="center"/>
    </xf>
    <xf numFmtId="38" fontId="0" fillId="2" borderId="11" xfId="0" applyNumberFormat="1" applyFont="1" applyFill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16" fillId="3" borderId="2" xfId="0" applyNumberFormat="1" applyFont="1" applyFill="1" applyBorder="1" applyAlignment="1">
      <alignment horizontal="center" vertical="center" shrinkToFit="1"/>
    </xf>
    <xf numFmtId="38" fontId="16" fillId="3" borderId="2" xfId="0" applyNumberFormat="1" applyFont="1" applyFill="1" applyBorder="1" applyAlignment="1">
      <alignment horizontal="center" vertical="center" wrapText="1"/>
    </xf>
    <xf numFmtId="38" fontId="13" fillId="2" borderId="3" xfId="1" applyNumberFormat="1" applyFont="1" applyFill="1" applyBorder="1" applyProtection="1">
      <alignment vertical="center"/>
      <protection locked="0"/>
    </xf>
    <xf numFmtId="38" fontId="0" fillId="2" borderId="1" xfId="0" applyNumberFormat="1" applyFill="1" applyBorder="1" applyProtection="1">
      <alignment vertical="center"/>
      <protection locked="0"/>
    </xf>
    <xf numFmtId="38" fontId="0" fillId="2" borderId="5" xfId="0" applyNumberFormat="1" applyFill="1" applyBorder="1" applyProtection="1">
      <alignment vertical="center"/>
      <protection locked="0"/>
    </xf>
    <xf numFmtId="38" fontId="21" fillId="0" borderId="0" xfId="0" applyNumberFormat="1" applyFont="1" applyBorder="1" applyAlignment="1">
      <alignment vertical="center"/>
    </xf>
    <xf numFmtId="38" fontId="13" fillId="2" borderId="3" xfId="1" applyNumberFormat="1" applyFont="1" applyFill="1" applyBorder="1">
      <alignment vertical="center"/>
    </xf>
    <xf numFmtId="38" fontId="0" fillId="2" borderId="1" xfId="0" applyNumberFormat="1" applyFill="1" applyBorder="1">
      <alignment vertical="center"/>
    </xf>
    <xf numFmtId="38" fontId="0" fillId="2" borderId="5" xfId="0" applyNumberFormat="1" applyFill="1" applyBorder="1">
      <alignment vertical="center"/>
    </xf>
    <xf numFmtId="0" fontId="19" fillId="0" borderId="10" xfId="0" applyFont="1" applyFill="1" applyBorder="1">
      <alignment vertical="center"/>
    </xf>
    <xf numFmtId="178" fontId="18" fillId="0" borderId="2" xfId="0" applyNumberFormat="1" applyFont="1" applyFill="1" applyBorder="1" applyAlignment="1">
      <alignment horizontal="center" vertical="center" wrapText="1"/>
    </xf>
    <xf numFmtId="187" fontId="0" fillId="2" borderId="3" xfId="0" applyNumberFormat="1" applyFill="1" applyBorder="1" applyAlignment="1">
      <alignment horizontal="center" vertical="center"/>
    </xf>
    <xf numFmtId="187" fontId="0" fillId="2" borderId="3" xfId="0" applyNumberFormat="1" applyFill="1" applyBorder="1" applyAlignment="1" applyProtection="1">
      <alignment horizontal="center" vertical="center"/>
    </xf>
    <xf numFmtId="187" fontId="0" fillId="2" borderId="5" xfId="0" applyNumberFormat="1" applyFill="1" applyBorder="1" applyAlignment="1" applyProtection="1">
      <alignment horizontal="center" vertical="center"/>
    </xf>
    <xf numFmtId="187" fontId="0" fillId="0" borderId="0" xfId="0" applyNumberFormat="1">
      <alignment vertical="center"/>
    </xf>
    <xf numFmtId="0" fontId="17" fillId="2" borderId="12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14" xfId="0" applyFont="1" applyFill="1" applyBorder="1">
      <alignment vertical="center"/>
    </xf>
    <xf numFmtId="0" fontId="0" fillId="2" borderId="0" xfId="0" applyFill="1">
      <alignment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179" fontId="16" fillId="9" borderId="15" xfId="0" applyNumberFormat="1" applyFont="1" applyFill="1" applyBorder="1" applyAlignment="1">
      <alignment horizontal="center" vertical="center" wrapText="1"/>
    </xf>
    <xf numFmtId="179" fontId="16" fillId="9" borderId="16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9" fontId="16" fillId="9" borderId="2" xfId="0" applyNumberFormat="1" applyFont="1" applyFill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/>
    </xf>
    <xf numFmtId="178" fontId="16" fillId="3" borderId="8" xfId="0" applyNumberFormat="1" applyFont="1" applyFill="1" applyBorder="1" applyAlignment="1">
      <alignment horizontal="center" vertical="center"/>
    </xf>
    <xf numFmtId="178" fontId="16" fillId="3" borderId="17" xfId="0" applyNumberFormat="1" applyFont="1" applyFill="1" applyBorder="1" applyAlignment="1">
      <alignment horizontal="center" vertical="center"/>
    </xf>
    <xf numFmtId="178" fontId="16" fillId="3" borderId="18" xfId="0" applyNumberFormat="1" applyFont="1" applyFill="1" applyBorder="1" applyAlignment="1">
      <alignment horizontal="center" vertical="center"/>
    </xf>
    <xf numFmtId="179" fontId="16" fillId="3" borderId="8" xfId="0" applyNumberFormat="1" applyFont="1" applyFill="1" applyBorder="1" applyAlignment="1">
      <alignment horizontal="center" vertical="center" wrapText="1"/>
    </xf>
    <xf numFmtId="179" fontId="16" fillId="3" borderId="17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178" fontId="16" fillId="3" borderId="2" xfId="0" applyNumberFormat="1" applyFont="1" applyFill="1" applyBorder="1" applyAlignment="1">
      <alignment horizontal="center" vertical="center" wrapText="1"/>
    </xf>
    <xf numFmtId="178" fontId="16" fillId="3" borderId="2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38" fontId="16" fillId="3" borderId="8" xfId="0" applyNumberFormat="1" applyFont="1" applyFill="1" applyBorder="1" applyAlignment="1">
      <alignment horizontal="center" vertical="center" wrapText="1"/>
    </xf>
    <xf numFmtId="38" fontId="16" fillId="3" borderId="17" xfId="0" applyNumberFormat="1" applyFont="1" applyFill="1" applyBorder="1" applyAlignment="1">
      <alignment horizontal="center" vertical="center" wrapText="1"/>
    </xf>
    <xf numFmtId="38" fontId="16" fillId="3" borderId="18" xfId="0" applyNumberFormat="1" applyFont="1" applyFill="1" applyBorder="1" applyAlignment="1">
      <alignment horizontal="center" vertical="center" wrapText="1"/>
    </xf>
    <xf numFmtId="38" fontId="16" fillId="9" borderId="2" xfId="0" applyNumberFormat="1" applyFont="1" applyFill="1" applyBorder="1" applyAlignment="1">
      <alignment horizontal="center" vertical="center" wrapText="1"/>
    </xf>
    <xf numFmtId="178" fontId="16" fillId="10" borderId="19" xfId="0" applyNumberFormat="1" applyFont="1" applyFill="1" applyBorder="1" applyAlignment="1">
      <alignment horizontal="center" vertical="center" wrapText="1"/>
    </xf>
    <xf numFmtId="178" fontId="16" fillId="10" borderId="20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center" vertical="center"/>
    </xf>
    <xf numFmtId="38" fontId="16" fillId="3" borderId="2" xfId="0" applyNumberFormat="1" applyFont="1" applyFill="1" applyBorder="1" applyAlignment="1">
      <alignment horizontal="center" vertical="center" wrapText="1"/>
    </xf>
    <xf numFmtId="38" fontId="16" fillId="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7" fontId="18" fillId="3" borderId="15" xfId="0" applyNumberFormat="1" applyFont="1" applyFill="1" applyBorder="1" applyAlignment="1">
      <alignment horizontal="center" vertical="center" wrapText="1"/>
    </xf>
    <xf numFmtId="187" fontId="18" fillId="3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7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 2 3" xfId="5"/>
    <cellStyle name="標準 3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0</xdr:row>
      <xdr:rowOff>95250</xdr:rowOff>
    </xdr:from>
    <xdr:to>
      <xdr:col>36</xdr:col>
      <xdr:colOff>304800</xdr:colOff>
      <xdr:row>1</xdr:row>
      <xdr:rowOff>1028700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FD0CE91-A39E-4D66-A81E-46F1B6C4ED6F}"/>
            </a:ext>
          </a:extLst>
        </xdr:cNvPr>
        <xdr:cNvSpPr/>
      </xdr:nvSpPr>
      <xdr:spPr>
        <a:xfrm>
          <a:off x="7096125" y="95250"/>
          <a:ext cx="4924425" cy="1104900"/>
        </a:xfrm>
        <a:prstGeom prst="roundRect">
          <a:avLst/>
        </a:prstGeom>
        <a:solidFill>
          <a:schemeClr val="accent1"/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chemeClr val="bg1"/>
              </a:solidFill>
            </a:rPr>
            <a:t>関数が設定されているため、シートのコピーや列の追加・削除は行わないでください。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352425</xdr:colOff>
      <xdr:row>1</xdr:row>
      <xdr:rowOff>66675</xdr:rowOff>
    </xdr:from>
    <xdr:to>
      <xdr:col>30</xdr:col>
      <xdr:colOff>476250</xdr:colOff>
      <xdr:row>1</xdr:row>
      <xdr:rowOff>1028700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A4992A0-87E2-474C-8771-EF5EE96C417A}"/>
            </a:ext>
          </a:extLst>
        </xdr:cNvPr>
        <xdr:cNvSpPr/>
      </xdr:nvSpPr>
      <xdr:spPr>
        <a:xfrm>
          <a:off x="5715000" y="523875"/>
          <a:ext cx="4924425" cy="962025"/>
        </a:xfrm>
        <a:prstGeom prst="roundRect">
          <a:avLst/>
        </a:prstGeom>
        <a:solidFill>
          <a:schemeClr val="accent1"/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chemeClr val="bg1"/>
              </a:solidFill>
            </a:rPr>
            <a:t>関数が設定されているため、シートのコピーや列の追加・削除は行わないでください。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219075</xdr:rowOff>
    </xdr:from>
    <xdr:to>
      <xdr:col>18</xdr:col>
      <xdr:colOff>333375</xdr:colOff>
      <xdr:row>2</xdr:row>
      <xdr:rowOff>9525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187C78-46A9-49F4-B21B-773057FDD8C7}"/>
            </a:ext>
          </a:extLst>
        </xdr:cNvPr>
        <xdr:cNvSpPr/>
      </xdr:nvSpPr>
      <xdr:spPr>
        <a:xfrm>
          <a:off x="8229600" y="219075"/>
          <a:ext cx="4924425" cy="1019175"/>
        </a:xfrm>
        <a:prstGeom prst="roundRect">
          <a:avLst/>
        </a:prstGeom>
        <a:solidFill>
          <a:schemeClr val="accent1"/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chemeClr val="bg1"/>
              </a:solidFill>
            </a:rPr>
            <a:t>関数が設定されているため、シートのコピーや列の追加・削除は行わないでください。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152400</xdr:rowOff>
    </xdr:from>
    <xdr:to>
      <xdr:col>20</xdr:col>
      <xdr:colOff>266700</xdr:colOff>
      <xdr:row>1</xdr:row>
      <xdr:rowOff>323850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07E9F4D-5B13-4CF5-BD1F-821F0DD1FB29}"/>
            </a:ext>
          </a:extLst>
        </xdr:cNvPr>
        <xdr:cNvSpPr/>
      </xdr:nvSpPr>
      <xdr:spPr>
        <a:xfrm>
          <a:off x="4981575" y="152400"/>
          <a:ext cx="4924425" cy="1019175"/>
        </a:xfrm>
        <a:prstGeom prst="roundRect">
          <a:avLst/>
        </a:prstGeom>
        <a:solidFill>
          <a:schemeClr val="accent1"/>
        </a:solidFill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chemeClr val="bg1"/>
              </a:solidFill>
            </a:rPr>
            <a:t>関数が設定されているため、シートのコピーや列の追加・削除は行わないでください。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58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zoomScaleNormal="100" workbookViewId="0">
      <selection activeCell="L2" sqref="L2"/>
    </sheetView>
  </sheetViews>
  <sheetFormatPr defaultRowHeight="36" customHeight="1"/>
  <cols>
    <col min="1" max="1" width="3" bestFit="1" customWidth="1"/>
    <col min="2" max="2" width="6.875" customWidth="1"/>
    <col min="3" max="5" width="8.625" style="83" customWidth="1"/>
    <col min="6" max="7" width="7.625" style="1" bestFit="1" customWidth="1"/>
    <col min="8" max="11" width="7.625" style="1" customWidth="1"/>
    <col min="12" max="12" width="6.25" style="3" customWidth="1"/>
    <col min="13" max="13" width="10.625" style="3" customWidth="1"/>
    <col min="14" max="15" width="10.625" style="2" hidden="1" customWidth="1"/>
    <col min="16" max="16" width="10.5" style="83" hidden="1" customWidth="1"/>
    <col min="17" max="18" width="4.5" style="74" customWidth="1"/>
    <col min="19" max="19" width="12.5" style="2" hidden="1" customWidth="1"/>
    <col min="20" max="20" width="12.625" style="2" customWidth="1"/>
    <col min="21" max="21" width="6.75" style="2" bestFit="1" customWidth="1"/>
    <col min="22" max="22" width="6.75" style="36" hidden="1" customWidth="1"/>
    <col min="23" max="23" width="12.625" style="2" customWidth="1"/>
    <col min="24" max="24" width="12.625" style="7" customWidth="1"/>
    <col min="25" max="25" width="2.625" style="7" customWidth="1"/>
    <col min="26" max="28" width="10.125" style="7" customWidth="1"/>
    <col min="29" max="29" width="2.625" style="7" customWidth="1"/>
    <col min="30" max="30" width="8.5" style="2" customWidth="1"/>
    <col min="31" max="31" width="10.625" style="2" customWidth="1"/>
    <col min="32" max="32" width="12.625" style="2" customWidth="1"/>
    <col min="33" max="33" width="12.625" customWidth="1"/>
  </cols>
  <sheetData>
    <row r="1" spans="1:33" ht="13.5" customHeight="1"/>
    <row r="2" spans="1:33" ht="94.5" customHeight="1" thickBot="1">
      <c r="B2" s="104"/>
      <c r="C2" s="84"/>
      <c r="D2" s="85" t="s">
        <v>1</v>
      </c>
      <c r="L2" s="6"/>
      <c r="M2" s="6"/>
      <c r="N2" s="4"/>
      <c r="O2" s="4"/>
      <c r="P2" s="82"/>
      <c r="Q2" s="73"/>
      <c r="R2" s="73"/>
      <c r="S2" s="5"/>
      <c r="T2" s="5"/>
      <c r="X2" s="2"/>
      <c r="Z2" s="2"/>
      <c r="AA2" s="2"/>
      <c r="AB2" s="2"/>
      <c r="AG2" s="2"/>
    </row>
    <row r="3" spans="1:33" ht="30" customHeight="1" thickTop="1" thickBot="1">
      <c r="B3" s="123" t="s">
        <v>65</v>
      </c>
      <c r="C3" s="125" t="s">
        <v>14</v>
      </c>
      <c r="D3" s="126"/>
      <c r="E3" s="127"/>
      <c r="F3" s="105" t="s">
        <v>29</v>
      </c>
      <c r="G3" s="106"/>
      <c r="H3" s="105" t="s">
        <v>28</v>
      </c>
      <c r="I3" s="106"/>
      <c r="J3" s="105" t="s">
        <v>30</v>
      </c>
      <c r="K3" s="106"/>
      <c r="L3" s="109" t="s">
        <v>46</v>
      </c>
      <c r="M3" s="109" t="s">
        <v>35</v>
      </c>
      <c r="N3" s="111" t="s">
        <v>0</v>
      </c>
      <c r="O3" s="107" t="s">
        <v>50</v>
      </c>
      <c r="P3" s="128" t="s">
        <v>52</v>
      </c>
      <c r="Q3" s="117" t="s">
        <v>43</v>
      </c>
      <c r="R3" s="118"/>
      <c r="S3" s="119"/>
      <c r="T3" s="112" t="s">
        <v>19</v>
      </c>
      <c r="U3" s="121" t="s">
        <v>68</v>
      </c>
      <c r="V3" s="111" t="s">
        <v>31</v>
      </c>
      <c r="W3" s="112" t="s">
        <v>20</v>
      </c>
      <c r="X3" s="112" t="s">
        <v>21</v>
      </c>
      <c r="Y3" s="114" t="s">
        <v>33</v>
      </c>
      <c r="Z3" s="115"/>
      <c r="AA3" s="115"/>
      <c r="AB3" s="116"/>
      <c r="AC3" s="122" t="s">
        <v>2</v>
      </c>
      <c r="AD3" s="122"/>
      <c r="AE3" s="131" t="s">
        <v>59</v>
      </c>
      <c r="AF3" s="112" t="s">
        <v>60</v>
      </c>
      <c r="AG3" s="129" t="s">
        <v>18</v>
      </c>
    </row>
    <row r="4" spans="1:33" ht="37.5" customHeight="1" thickBot="1">
      <c r="B4" s="124"/>
      <c r="C4" s="86" t="s">
        <v>49</v>
      </c>
      <c r="D4" s="86" t="s">
        <v>48</v>
      </c>
      <c r="E4" s="87" t="s">
        <v>13</v>
      </c>
      <c r="F4" s="9" t="s">
        <v>12</v>
      </c>
      <c r="G4" s="31" t="s">
        <v>22</v>
      </c>
      <c r="H4" s="9" t="s">
        <v>12</v>
      </c>
      <c r="I4" s="31" t="s">
        <v>22</v>
      </c>
      <c r="J4" s="9" t="s">
        <v>12</v>
      </c>
      <c r="K4" s="31" t="s">
        <v>22</v>
      </c>
      <c r="L4" s="110"/>
      <c r="M4" s="120"/>
      <c r="N4" s="111"/>
      <c r="O4" s="108"/>
      <c r="P4" s="128"/>
      <c r="Q4" s="78" t="s">
        <v>44</v>
      </c>
      <c r="R4" s="78" t="s">
        <v>45</v>
      </c>
      <c r="S4" s="75" t="s">
        <v>51</v>
      </c>
      <c r="T4" s="112"/>
      <c r="U4" s="122"/>
      <c r="V4" s="111"/>
      <c r="W4" s="113"/>
      <c r="X4" s="113"/>
      <c r="Y4" s="28" t="s">
        <v>11</v>
      </c>
      <c r="Z4" s="11" t="s">
        <v>55</v>
      </c>
      <c r="AA4" s="96" t="s">
        <v>56</v>
      </c>
      <c r="AB4" s="96" t="s">
        <v>57</v>
      </c>
      <c r="AC4" s="28" t="s">
        <v>11</v>
      </c>
      <c r="AD4" s="11" t="s">
        <v>58</v>
      </c>
      <c r="AE4" s="132"/>
      <c r="AF4" s="113"/>
      <c r="AG4" s="130"/>
    </row>
    <row r="5" spans="1:33" ht="30" customHeight="1" thickTop="1">
      <c r="A5" s="26">
        <v>1</v>
      </c>
      <c r="B5" s="101"/>
      <c r="C5" s="88"/>
      <c r="D5" s="88"/>
      <c r="E5" s="88"/>
      <c r="F5" s="45"/>
      <c r="G5" s="46"/>
      <c r="H5" s="45"/>
      <c r="I5" s="46"/>
      <c r="J5" s="45"/>
      <c r="K5" s="46"/>
      <c r="L5" s="47"/>
      <c r="M5" s="59"/>
      <c r="N5" s="13">
        <f>ROUND(F5*G5*52/12+H5*I5*52/12+J5*K5*52/12,0)</f>
        <v>0</v>
      </c>
      <c r="O5" s="13">
        <f>ROUND(G5*52/12+I5*52/12+K5*52/12,0)</f>
        <v>0</v>
      </c>
      <c r="P5" s="80">
        <f>IF(AND(D5=0,E5=0),C5*N5,IF(AND(C5=0,E5=0),D5*O5,E5))</f>
        <v>0</v>
      </c>
      <c r="Q5" s="32"/>
      <c r="R5" s="32"/>
      <c r="S5" s="79">
        <f>IF(N5&gt;=66,COUNTIF(Q5:R5,"○")*1.2*P5,0)</f>
        <v>0</v>
      </c>
      <c r="T5" s="14">
        <f>IF(COUNTIF(C5:E5,"&gt;"&amp;0)&gt;1,"単価入力ERR",P5*L5+S5)</f>
        <v>0</v>
      </c>
      <c r="U5" s="56"/>
      <c r="V5" s="37">
        <f t="shared" ref="V5:V29" si="0">ROUND(U5*(G5+I5+K5)*4.1,0)</f>
        <v>0</v>
      </c>
      <c r="W5" s="14">
        <f>V5*L5</f>
        <v>0</v>
      </c>
      <c r="X5" s="14">
        <f>T5+W5</f>
        <v>0</v>
      </c>
      <c r="Y5" s="42" t="str">
        <f>IF(OR(AND(L5&gt;=2,(F5*G5+H5*I5+J5*K5)&gt;=30),AND(F5*G5+H5*I5+J5*K5&gt;=20,P5&gt;=88000,M5="○")),1,"")</f>
        <v/>
      </c>
      <c r="Z5" s="14">
        <f>IF(Y5=1,ROUND((P5+V5)*'負担金一覧（R03.12.24）'!$F$8,0)*$L5,0)</f>
        <v>0</v>
      </c>
      <c r="AA5" s="40">
        <f>IF(Y5=1,(MIN(1500000,ROUND(S5/2,-3))*('負担金一覧（R03.12.24）'!$B$8+'負担金一覧（R03.12.24）'!$E$8))*2,0)</f>
        <v>0</v>
      </c>
      <c r="AB5" s="40">
        <f>IF(Y5=1,MIN(5730000,ROUND(S5,-3))*'負担金一覧（R03.12.24）'!$C$8+'負担金一覧（R03.12.24）'!$D$8,0)</f>
        <v>0</v>
      </c>
      <c r="AC5" s="42" t="str">
        <f t="shared" ref="AC5:AC29" si="1">IF(L5&gt;=2,IF((F5*G5+H5*I5+J5*K5)&gt;=20,1,""),"")</f>
        <v/>
      </c>
      <c r="AD5" s="14">
        <f>IF(AC5=1,ROUND(X5*'負担金一覧（R03.12.24）'!$B$12,0),0)</f>
        <v>0</v>
      </c>
      <c r="AE5" s="40">
        <f>ROUNDDOWN(X5*'負担金一覧（R03.12.24）'!$D$16,0)</f>
        <v>0</v>
      </c>
      <c r="AF5" s="14">
        <f>Z5+AA5+AB5+AD5+AE5</f>
        <v>0</v>
      </c>
      <c r="AG5" s="17">
        <f>X5+AF5</f>
        <v>0</v>
      </c>
    </row>
    <row r="6" spans="1:33" ht="30" customHeight="1">
      <c r="A6" s="26">
        <v>2</v>
      </c>
      <c r="B6" s="102"/>
      <c r="C6" s="89"/>
      <c r="D6" s="89"/>
      <c r="E6" s="89"/>
      <c r="F6" s="48"/>
      <c r="G6" s="46"/>
      <c r="H6" s="45"/>
      <c r="I6" s="46"/>
      <c r="J6" s="45"/>
      <c r="K6" s="46"/>
      <c r="L6" s="47"/>
      <c r="M6" s="59"/>
      <c r="N6" s="16">
        <f t="shared" ref="N6:N29" si="2">ROUND(F6*G6*52/12+H6*I6*52/12+J6*K6*52/12,0)</f>
        <v>0</v>
      </c>
      <c r="O6" s="13">
        <f t="shared" ref="O6:O29" si="3">ROUND(G6*52/12+I6*52/12+K6*52/12,0)</f>
        <v>0</v>
      </c>
      <c r="P6" s="80">
        <f t="shared" ref="P6:P29" si="4">IF(AND(D6=0,E6=0),C6*N6,IF(AND(C6=0,E6=0),D6*O6,E6))</f>
        <v>0</v>
      </c>
      <c r="Q6" s="76"/>
      <c r="R6" s="76"/>
      <c r="S6" s="80">
        <f t="shared" ref="S6:S29" si="5">IF(N6&gt;=66,COUNTIF(Q6:R6,"○")*1.2*P6,0)</f>
        <v>0</v>
      </c>
      <c r="T6" s="19">
        <f t="shared" ref="T6:T29" si="6">IF(COUNTIF(C6:E6,"&gt;"&amp;0)&gt;1,"単価入力ERR",P6*L6+S6)</f>
        <v>0</v>
      </c>
      <c r="U6" s="57"/>
      <c r="V6" s="38">
        <f t="shared" si="0"/>
        <v>0</v>
      </c>
      <c r="W6" s="19">
        <f t="shared" ref="W6:W29" si="7">V6*L6</f>
        <v>0</v>
      </c>
      <c r="X6" s="19">
        <f t="shared" ref="X6:X29" si="8">T6+W6</f>
        <v>0</v>
      </c>
      <c r="Y6" s="42" t="str">
        <f t="shared" ref="Y6:Y29" si="9">IF(OR(AND(L6&gt;=2,(F6*G6+H6*I6+J6*K6)&gt;=30),AND(F6*G6+H6*I6+J6*K6&gt;=20,P6&gt;=88000,M6="○")),1,"")</f>
        <v/>
      </c>
      <c r="Z6" s="19">
        <f>IF(Y6=1,ROUND((P6+V6)*'負担金一覧（R03.12.24）'!$F$8,0)*$L6,0)</f>
        <v>0</v>
      </c>
      <c r="AA6" s="40">
        <f>IF(Y6=1,((ROUND(S6/2,-3)*('負担金一覧（R03.12.24）'!$B$8+'負担金一覧（R03.12.24）'!$E$8))*2),0)</f>
        <v>0</v>
      </c>
      <c r="AB6" s="19">
        <f>IF(Y6=1,MIN(5730000,ROUND(S6,-3))*'負担金一覧（R03.12.24）'!$C$8+'負担金一覧（R03.12.24）'!$D$8,0)</f>
        <v>0</v>
      </c>
      <c r="AC6" s="43" t="str">
        <f t="shared" si="1"/>
        <v/>
      </c>
      <c r="AD6" s="19">
        <f>IF(AC6=1,ROUND(X6*'負担金一覧（R03.12.24）'!$B$12,0),0)</f>
        <v>0</v>
      </c>
      <c r="AE6" s="40">
        <f>ROUNDDOWN(X6*'負担金一覧（R03.12.24）'!$D$16,0)</f>
        <v>0</v>
      </c>
      <c r="AF6" s="14">
        <f t="shared" ref="AF6:AF29" si="10">Z6+AA6+AB6+AD6+AE6</f>
        <v>0</v>
      </c>
      <c r="AG6" s="21">
        <f t="shared" ref="AG6:AG29" si="11">X6+AF6</f>
        <v>0</v>
      </c>
    </row>
    <row r="7" spans="1:33" ht="30" customHeight="1">
      <c r="A7" s="26">
        <v>3</v>
      </c>
      <c r="B7" s="102"/>
      <c r="C7" s="89"/>
      <c r="D7" s="89"/>
      <c r="E7" s="89"/>
      <c r="F7" s="48"/>
      <c r="G7" s="46"/>
      <c r="H7" s="45"/>
      <c r="I7" s="46"/>
      <c r="J7" s="45"/>
      <c r="K7" s="46"/>
      <c r="L7" s="47"/>
      <c r="M7" s="47"/>
      <c r="N7" s="16">
        <f t="shared" si="2"/>
        <v>0</v>
      </c>
      <c r="O7" s="13">
        <f t="shared" si="3"/>
        <v>0</v>
      </c>
      <c r="P7" s="80">
        <f t="shared" si="4"/>
        <v>0</v>
      </c>
      <c r="Q7" s="76"/>
      <c r="R7" s="76"/>
      <c r="S7" s="80">
        <f t="shared" si="5"/>
        <v>0</v>
      </c>
      <c r="T7" s="19">
        <f t="shared" si="6"/>
        <v>0</v>
      </c>
      <c r="U7" s="57"/>
      <c r="V7" s="38">
        <f t="shared" si="0"/>
        <v>0</v>
      </c>
      <c r="W7" s="19">
        <f t="shared" si="7"/>
        <v>0</v>
      </c>
      <c r="X7" s="19">
        <f t="shared" si="8"/>
        <v>0</v>
      </c>
      <c r="Y7" s="42" t="str">
        <f t="shared" si="9"/>
        <v/>
      </c>
      <c r="Z7" s="19">
        <f>IF(Y7=1,ROUND((P7+V7)*'負担金一覧（R03.12.24）'!$F$8,0)*$L7,0)</f>
        <v>0</v>
      </c>
      <c r="AA7" s="40">
        <f>IF(Y7=1,((ROUND(S7/2,-3)*('負担金一覧（R03.12.24）'!$B$8+'負担金一覧（R03.12.24）'!$E$8))*2),0)</f>
        <v>0</v>
      </c>
      <c r="AB7" s="19">
        <f>IF(Y7=1,MIN(5730000,ROUND(S7,-3))*'負担金一覧（R03.12.24）'!$C$8+'負担金一覧（R03.12.24）'!$D$8,0)</f>
        <v>0</v>
      </c>
      <c r="AC7" s="43" t="str">
        <f t="shared" si="1"/>
        <v/>
      </c>
      <c r="AD7" s="19">
        <f>IF(AC7=1,ROUND(X7*'負担金一覧（R03.12.24）'!$B$12,0),0)</f>
        <v>0</v>
      </c>
      <c r="AE7" s="40">
        <f>ROUNDDOWN(X7*'負担金一覧（R03.12.24）'!$D$16,0)</f>
        <v>0</v>
      </c>
      <c r="AF7" s="14">
        <f t="shared" si="10"/>
        <v>0</v>
      </c>
      <c r="AG7" s="21">
        <f t="shared" si="11"/>
        <v>0</v>
      </c>
    </row>
    <row r="8" spans="1:33" ht="30" customHeight="1">
      <c r="A8" s="26">
        <v>4</v>
      </c>
      <c r="B8" s="102"/>
      <c r="C8" s="89"/>
      <c r="D8" s="89"/>
      <c r="E8" s="89"/>
      <c r="F8" s="48"/>
      <c r="G8" s="46"/>
      <c r="H8" s="45"/>
      <c r="I8" s="46"/>
      <c r="J8" s="45"/>
      <c r="K8" s="46"/>
      <c r="L8" s="47"/>
      <c r="M8" s="47"/>
      <c r="N8" s="16">
        <f t="shared" si="2"/>
        <v>0</v>
      </c>
      <c r="O8" s="13">
        <f t="shared" si="3"/>
        <v>0</v>
      </c>
      <c r="P8" s="80">
        <f t="shared" si="4"/>
        <v>0</v>
      </c>
      <c r="Q8" s="76"/>
      <c r="R8" s="76"/>
      <c r="S8" s="80">
        <f t="shared" si="5"/>
        <v>0</v>
      </c>
      <c r="T8" s="19">
        <f t="shared" si="6"/>
        <v>0</v>
      </c>
      <c r="U8" s="57"/>
      <c r="V8" s="38">
        <f t="shared" si="0"/>
        <v>0</v>
      </c>
      <c r="W8" s="19">
        <f t="shared" si="7"/>
        <v>0</v>
      </c>
      <c r="X8" s="19">
        <f t="shared" si="8"/>
        <v>0</v>
      </c>
      <c r="Y8" s="42" t="str">
        <f t="shared" si="9"/>
        <v/>
      </c>
      <c r="Z8" s="19">
        <f>IF(Y8=1,ROUND((P8+V8)*'負担金一覧（R03.12.24）'!$F$8,0)*$L8,0)</f>
        <v>0</v>
      </c>
      <c r="AA8" s="40">
        <f>IF(Y8=1,((ROUND(S8/2,-3)*('負担金一覧（R03.12.24）'!$B$8+'負担金一覧（R03.12.24）'!$E$8))*2),0)</f>
        <v>0</v>
      </c>
      <c r="AB8" s="19">
        <f>IF(Y8=1,MIN(5730000,ROUND(S8,-3))*'負担金一覧（R03.12.24）'!$C$8+'負担金一覧（R03.12.24）'!$D$8,0)</f>
        <v>0</v>
      </c>
      <c r="AC8" s="43" t="str">
        <f t="shared" si="1"/>
        <v/>
      </c>
      <c r="AD8" s="19">
        <f>IF(AC8=1,ROUND(X8*'負担金一覧（R03.12.24）'!$B$12,0),0)</f>
        <v>0</v>
      </c>
      <c r="AE8" s="40">
        <f>ROUNDDOWN(X8*'負担金一覧（R03.12.24）'!$D$16,0)</f>
        <v>0</v>
      </c>
      <c r="AF8" s="14">
        <f t="shared" si="10"/>
        <v>0</v>
      </c>
      <c r="AG8" s="21">
        <f t="shared" si="11"/>
        <v>0</v>
      </c>
    </row>
    <row r="9" spans="1:33" ht="30" customHeight="1">
      <c r="A9" s="26">
        <v>5</v>
      </c>
      <c r="B9" s="102"/>
      <c r="C9" s="89"/>
      <c r="D9" s="89"/>
      <c r="E9" s="89"/>
      <c r="F9" s="48"/>
      <c r="G9" s="46"/>
      <c r="H9" s="45"/>
      <c r="I9" s="46"/>
      <c r="J9" s="45"/>
      <c r="K9" s="46"/>
      <c r="L9" s="47"/>
      <c r="M9" s="47"/>
      <c r="N9" s="16">
        <f t="shared" si="2"/>
        <v>0</v>
      </c>
      <c r="O9" s="13">
        <f t="shared" si="3"/>
        <v>0</v>
      </c>
      <c r="P9" s="80">
        <f t="shared" si="4"/>
        <v>0</v>
      </c>
      <c r="Q9" s="76"/>
      <c r="R9" s="76"/>
      <c r="S9" s="80">
        <f t="shared" si="5"/>
        <v>0</v>
      </c>
      <c r="T9" s="19">
        <f t="shared" si="6"/>
        <v>0</v>
      </c>
      <c r="U9" s="57"/>
      <c r="V9" s="38">
        <f t="shared" si="0"/>
        <v>0</v>
      </c>
      <c r="W9" s="19">
        <f t="shared" si="7"/>
        <v>0</v>
      </c>
      <c r="X9" s="19">
        <f t="shared" si="8"/>
        <v>0</v>
      </c>
      <c r="Y9" s="42" t="str">
        <f t="shared" si="9"/>
        <v/>
      </c>
      <c r="Z9" s="19">
        <f>IF(Y9=1,ROUND((P9+V9)*'負担金一覧（R03.12.24）'!$F$8,0)*$L9,0)</f>
        <v>0</v>
      </c>
      <c r="AA9" s="40">
        <f>IF(Y9=1,((ROUND(S9/2,-3)*('負担金一覧（R03.12.24）'!$B$8+'負担金一覧（R03.12.24）'!$E$8))*2),0)</f>
        <v>0</v>
      </c>
      <c r="AB9" s="19">
        <f>IF(Y9=1,MIN(5730000,ROUND(S9,-3))*'負担金一覧（R03.12.24）'!$C$8+'負担金一覧（R03.12.24）'!$D$8,0)</f>
        <v>0</v>
      </c>
      <c r="AC9" s="43" t="str">
        <f t="shared" si="1"/>
        <v/>
      </c>
      <c r="AD9" s="19">
        <f>IF(AC9=1,ROUND(X9*'負担金一覧（R03.12.24）'!$B$12,0),0)</f>
        <v>0</v>
      </c>
      <c r="AE9" s="40">
        <f>ROUNDDOWN(X9*'負担金一覧（R03.12.24）'!$D$16,0)</f>
        <v>0</v>
      </c>
      <c r="AF9" s="14">
        <f t="shared" si="10"/>
        <v>0</v>
      </c>
      <c r="AG9" s="21">
        <f t="shared" si="11"/>
        <v>0</v>
      </c>
    </row>
    <row r="10" spans="1:33" ht="30" customHeight="1">
      <c r="A10" s="26">
        <v>6</v>
      </c>
      <c r="B10" s="102"/>
      <c r="C10" s="89"/>
      <c r="D10" s="89"/>
      <c r="E10" s="89"/>
      <c r="F10" s="48"/>
      <c r="G10" s="46"/>
      <c r="H10" s="45"/>
      <c r="I10" s="46"/>
      <c r="J10" s="45"/>
      <c r="K10" s="46"/>
      <c r="L10" s="47"/>
      <c r="M10" s="47"/>
      <c r="N10" s="16">
        <f t="shared" si="2"/>
        <v>0</v>
      </c>
      <c r="O10" s="13">
        <f t="shared" si="3"/>
        <v>0</v>
      </c>
      <c r="P10" s="80">
        <f t="shared" si="4"/>
        <v>0</v>
      </c>
      <c r="Q10" s="76"/>
      <c r="R10" s="76"/>
      <c r="S10" s="80">
        <f t="shared" si="5"/>
        <v>0</v>
      </c>
      <c r="T10" s="19">
        <f t="shared" si="6"/>
        <v>0</v>
      </c>
      <c r="U10" s="57"/>
      <c r="V10" s="38">
        <f t="shared" si="0"/>
        <v>0</v>
      </c>
      <c r="W10" s="19">
        <f t="shared" si="7"/>
        <v>0</v>
      </c>
      <c r="X10" s="19">
        <f t="shared" si="8"/>
        <v>0</v>
      </c>
      <c r="Y10" s="42" t="str">
        <f t="shared" si="9"/>
        <v/>
      </c>
      <c r="Z10" s="19">
        <f>IF(Y10=1,ROUND((P10+V10)*'負担金一覧（R03.12.24）'!$F$8,0)*$L10,0)</f>
        <v>0</v>
      </c>
      <c r="AA10" s="40">
        <f>IF(Y10=1,((ROUND(S10/2,-3)*('負担金一覧（R03.12.24）'!$B$8+'負担金一覧（R03.12.24）'!$E$8))*2),0)</f>
        <v>0</v>
      </c>
      <c r="AB10" s="19">
        <f>IF(Y10=1,MIN(5730000,ROUND(S10,-3))*'負担金一覧（R03.12.24）'!$C$8+'負担金一覧（R03.12.24）'!$D$8,0)</f>
        <v>0</v>
      </c>
      <c r="AC10" s="43" t="str">
        <f t="shared" si="1"/>
        <v/>
      </c>
      <c r="AD10" s="19">
        <f>IF(AC10=1,ROUND(X10*'負担金一覧（R03.12.24）'!$B$12,0),0)</f>
        <v>0</v>
      </c>
      <c r="AE10" s="40">
        <f>ROUNDDOWN(X10*'負担金一覧（R03.12.24）'!$D$16,0)</f>
        <v>0</v>
      </c>
      <c r="AF10" s="14">
        <f t="shared" si="10"/>
        <v>0</v>
      </c>
      <c r="AG10" s="21">
        <f t="shared" si="11"/>
        <v>0</v>
      </c>
    </row>
    <row r="11" spans="1:33" ht="30" customHeight="1">
      <c r="A11" s="26">
        <v>7</v>
      </c>
      <c r="B11" s="102"/>
      <c r="C11" s="89"/>
      <c r="D11" s="89"/>
      <c r="E11" s="89"/>
      <c r="F11" s="48"/>
      <c r="G11" s="46"/>
      <c r="H11" s="45"/>
      <c r="I11" s="46"/>
      <c r="J11" s="45"/>
      <c r="K11" s="46"/>
      <c r="L11" s="47"/>
      <c r="M11" s="47"/>
      <c r="N11" s="16">
        <f t="shared" si="2"/>
        <v>0</v>
      </c>
      <c r="O11" s="13">
        <f t="shared" si="3"/>
        <v>0</v>
      </c>
      <c r="P11" s="80">
        <f t="shared" si="4"/>
        <v>0</v>
      </c>
      <c r="Q11" s="76"/>
      <c r="R11" s="76"/>
      <c r="S11" s="80">
        <f t="shared" si="5"/>
        <v>0</v>
      </c>
      <c r="T11" s="19">
        <f t="shared" si="6"/>
        <v>0</v>
      </c>
      <c r="U11" s="57"/>
      <c r="V11" s="38">
        <f t="shared" si="0"/>
        <v>0</v>
      </c>
      <c r="W11" s="19">
        <f t="shared" si="7"/>
        <v>0</v>
      </c>
      <c r="X11" s="19">
        <f t="shared" si="8"/>
        <v>0</v>
      </c>
      <c r="Y11" s="42" t="str">
        <f t="shared" si="9"/>
        <v/>
      </c>
      <c r="Z11" s="19">
        <f>IF(Y11=1,ROUND((P11+V11)*'負担金一覧（R03.12.24）'!$F$8,0)*$L11,0)</f>
        <v>0</v>
      </c>
      <c r="AA11" s="40">
        <f>IF(Y11=1,((ROUND(S11/2,-3)*('負担金一覧（R03.12.24）'!$B$8+'負担金一覧（R03.12.24）'!$E$8))*2),0)</f>
        <v>0</v>
      </c>
      <c r="AB11" s="19">
        <f>IF(Y11=1,MIN(5730000,ROUND(S11,-3))*'負担金一覧（R03.12.24）'!$C$8+'負担金一覧（R03.12.24）'!$D$8,0)</f>
        <v>0</v>
      </c>
      <c r="AC11" s="43" t="str">
        <f t="shared" si="1"/>
        <v/>
      </c>
      <c r="AD11" s="19">
        <f>IF(AC11=1,ROUND(X11*'負担金一覧（R03.12.24）'!$B$12,0),0)</f>
        <v>0</v>
      </c>
      <c r="AE11" s="40">
        <f>ROUNDDOWN(X11*'負担金一覧（R03.12.24）'!$D$16,0)</f>
        <v>0</v>
      </c>
      <c r="AF11" s="14">
        <f t="shared" si="10"/>
        <v>0</v>
      </c>
      <c r="AG11" s="21">
        <f t="shared" si="11"/>
        <v>0</v>
      </c>
    </row>
    <row r="12" spans="1:33" ht="30" customHeight="1">
      <c r="A12" s="26">
        <v>8</v>
      </c>
      <c r="B12" s="102"/>
      <c r="C12" s="89"/>
      <c r="D12" s="89"/>
      <c r="E12" s="89"/>
      <c r="F12" s="48"/>
      <c r="G12" s="46"/>
      <c r="H12" s="45"/>
      <c r="I12" s="46"/>
      <c r="J12" s="45"/>
      <c r="K12" s="46"/>
      <c r="L12" s="47"/>
      <c r="M12" s="47"/>
      <c r="N12" s="16">
        <f t="shared" si="2"/>
        <v>0</v>
      </c>
      <c r="O12" s="13">
        <f t="shared" si="3"/>
        <v>0</v>
      </c>
      <c r="P12" s="80">
        <f t="shared" si="4"/>
        <v>0</v>
      </c>
      <c r="Q12" s="76"/>
      <c r="R12" s="76"/>
      <c r="S12" s="80">
        <f t="shared" si="5"/>
        <v>0</v>
      </c>
      <c r="T12" s="19">
        <f t="shared" si="6"/>
        <v>0</v>
      </c>
      <c r="U12" s="57"/>
      <c r="V12" s="38">
        <f t="shared" si="0"/>
        <v>0</v>
      </c>
      <c r="W12" s="19">
        <f t="shared" si="7"/>
        <v>0</v>
      </c>
      <c r="X12" s="19">
        <f t="shared" si="8"/>
        <v>0</v>
      </c>
      <c r="Y12" s="42" t="str">
        <f t="shared" si="9"/>
        <v/>
      </c>
      <c r="Z12" s="19">
        <f>IF(Y12=1,ROUND((P12+V12)*'負担金一覧（R03.12.24）'!$F$8,0)*$L12,0)</f>
        <v>0</v>
      </c>
      <c r="AA12" s="40">
        <f>IF(Y12=1,((ROUND(S12/2,-3)*('負担金一覧（R03.12.24）'!$B$8+'負担金一覧（R03.12.24）'!$E$8))*2),0)</f>
        <v>0</v>
      </c>
      <c r="AB12" s="19">
        <f>IF(Y12=1,MIN(5730000,ROUND(S12,-3))*'負担金一覧（R03.12.24）'!$C$8+'負担金一覧（R03.12.24）'!$D$8,0)</f>
        <v>0</v>
      </c>
      <c r="AC12" s="43" t="str">
        <f t="shared" si="1"/>
        <v/>
      </c>
      <c r="AD12" s="19">
        <f>IF(AC12=1,ROUND(X12*'負担金一覧（R03.12.24）'!$B$12,0),0)</f>
        <v>0</v>
      </c>
      <c r="AE12" s="40">
        <f>ROUNDDOWN(X12*'負担金一覧（R03.12.24）'!$D$16,0)</f>
        <v>0</v>
      </c>
      <c r="AF12" s="14">
        <f t="shared" si="10"/>
        <v>0</v>
      </c>
      <c r="AG12" s="21">
        <f t="shared" si="11"/>
        <v>0</v>
      </c>
    </row>
    <row r="13" spans="1:33" ht="30" customHeight="1">
      <c r="A13" s="26">
        <v>9</v>
      </c>
      <c r="B13" s="102"/>
      <c r="C13" s="89"/>
      <c r="D13" s="89"/>
      <c r="E13" s="89"/>
      <c r="F13" s="48"/>
      <c r="G13" s="46"/>
      <c r="H13" s="45"/>
      <c r="I13" s="46"/>
      <c r="J13" s="45"/>
      <c r="K13" s="46"/>
      <c r="L13" s="47"/>
      <c r="M13" s="47"/>
      <c r="N13" s="16">
        <f t="shared" si="2"/>
        <v>0</v>
      </c>
      <c r="O13" s="13">
        <f t="shared" si="3"/>
        <v>0</v>
      </c>
      <c r="P13" s="80">
        <f t="shared" si="4"/>
        <v>0</v>
      </c>
      <c r="Q13" s="76"/>
      <c r="R13" s="76"/>
      <c r="S13" s="80">
        <f t="shared" si="5"/>
        <v>0</v>
      </c>
      <c r="T13" s="19">
        <f t="shared" si="6"/>
        <v>0</v>
      </c>
      <c r="U13" s="57"/>
      <c r="V13" s="38">
        <f t="shared" si="0"/>
        <v>0</v>
      </c>
      <c r="W13" s="19">
        <f t="shared" si="7"/>
        <v>0</v>
      </c>
      <c r="X13" s="19">
        <f t="shared" si="8"/>
        <v>0</v>
      </c>
      <c r="Y13" s="42" t="str">
        <f t="shared" si="9"/>
        <v/>
      </c>
      <c r="Z13" s="19">
        <f>IF(Y13=1,ROUND((P13+V13)*'負担金一覧（R03.12.24）'!$F$8,0)*$L13,0)</f>
        <v>0</v>
      </c>
      <c r="AA13" s="40">
        <f>IF(Y13=1,((ROUND(S13/2,-3)*('負担金一覧（R03.12.24）'!$B$8+'負担金一覧（R03.12.24）'!$E$8))*2),0)</f>
        <v>0</v>
      </c>
      <c r="AB13" s="19">
        <f>IF(Y13=1,MIN(5730000,ROUND(S13,-3))*'負担金一覧（R03.12.24）'!$C$8+'負担金一覧（R03.12.24）'!$D$8,0)</f>
        <v>0</v>
      </c>
      <c r="AC13" s="43" t="str">
        <f t="shared" si="1"/>
        <v/>
      </c>
      <c r="AD13" s="19">
        <f>IF(AC13=1,ROUND(X13*'負担金一覧（R03.12.24）'!$B$12,0),0)</f>
        <v>0</v>
      </c>
      <c r="AE13" s="40">
        <f>ROUNDDOWN(X13*'負担金一覧（R03.12.24）'!$D$16,0)</f>
        <v>0</v>
      </c>
      <c r="AF13" s="14">
        <f t="shared" si="10"/>
        <v>0</v>
      </c>
      <c r="AG13" s="21">
        <f t="shared" si="11"/>
        <v>0</v>
      </c>
    </row>
    <row r="14" spans="1:33" ht="30" customHeight="1">
      <c r="A14" s="26">
        <v>10</v>
      </c>
      <c r="B14" s="102"/>
      <c r="C14" s="89"/>
      <c r="D14" s="89"/>
      <c r="E14" s="89"/>
      <c r="F14" s="48"/>
      <c r="G14" s="46"/>
      <c r="H14" s="45"/>
      <c r="I14" s="46"/>
      <c r="J14" s="45"/>
      <c r="K14" s="46"/>
      <c r="L14" s="47"/>
      <c r="M14" s="47"/>
      <c r="N14" s="16">
        <f t="shared" si="2"/>
        <v>0</v>
      </c>
      <c r="O14" s="13">
        <f t="shared" si="3"/>
        <v>0</v>
      </c>
      <c r="P14" s="80">
        <f t="shared" si="4"/>
        <v>0</v>
      </c>
      <c r="Q14" s="76"/>
      <c r="R14" s="76"/>
      <c r="S14" s="80">
        <f t="shared" si="5"/>
        <v>0</v>
      </c>
      <c r="T14" s="19">
        <f t="shared" si="6"/>
        <v>0</v>
      </c>
      <c r="U14" s="57"/>
      <c r="V14" s="38">
        <f t="shared" si="0"/>
        <v>0</v>
      </c>
      <c r="W14" s="19">
        <f t="shared" si="7"/>
        <v>0</v>
      </c>
      <c r="X14" s="19">
        <f t="shared" si="8"/>
        <v>0</v>
      </c>
      <c r="Y14" s="42" t="str">
        <f t="shared" si="9"/>
        <v/>
      </c>
      <c r="Z14" s="19">
        <f>IF(Y14=1,ROUND((P14+V14)*'負担金一覧（R03.12.24）'!$F$8,0)*$L14,0)</f>
        <v>0</v>
      </c>
      <c r="AA14" s="40">
        <f>IF(Y14=1,((ROUND(S14/2,-3)*('負担金一覧（R03.12.24）'!$B$8+'負担金一覧（R03.12.24）'!$E$8))*2),0)</f>
        <v>0</v>
      </c>
      <c r="AB14" s="19">
        <f>IF(Y14=1,MIN(5730000,ROUND(S14,-3))*'負担金一覧（R03.12.24）'!$C$8+'負担金一覧（R03.12.24）'!$D$8,0)</f>
        <v>0</v>
      </c>
      <c r="AC14" s="43" t="str">
        <f t="shared" si="1"/>
        <v/>
      </c>
      <c r="AD14" s="19">
        <f>IF(AC14=1,ROUND(X14*'負担金一覧（R03.12.24）'!$B$12,0),0)</f>
        <v>0</v>
      </c>
      <c r="AE14" s="40">
        <f>ROUNDDOWN(X14*'負担金一覧（R03.12.24）'!$D$16,0)</f>
        <v>0</v>
      </c>
      <c r="AF14" s="14">
        <f t="shared" si="10"/>
        <v>0</v>
      </c>
      <c r="AG14" s="21">
        <f t="shared" si="11"/>
        <v>0</v>
      </c>
    </row>
    <row r="15" spans="1:33" ht="30" customHeight="1">
      <c r="A15" s="26">
        <v>11</v>
      </c>
      <c r="B15" s="102"/>
      <c r="C15" s="89"/>
      <c r="D15" s="89"/>
      <c r="E15" s="89"/>
      <c r="F15" s="48"/>
      <c r="G15" s="46"/>
      <c r="H15" s="45"/>
      <c r="I15" s="46"/>
      <c r="J15" s="45"/>
      <c r="K15" s="46"/>
      <c r="L15" s="47"/>
      <c r="M15" s="47"/>
      <c r="N15" s="16">
        <f t="shared" si="2"/>
        <v>0</v>
      </c>
      <c r="O15" s="13">
        <f t="shared" si="3"/>
        <v>0</v>
      </c>
      <c r="P15" s="80">
        <f t="shared" si="4"/>
        <v>0</v>
      </c>
      <c r="Q15" s="76"/>
      <c r="R15" s="76"/>
      <c r="S15" s="80">
        <f t="shared" si="5"/>
        <v>0</v>
      </c>
      <c r="T15" s="19">
        <f t="shared" si="6"/>
        <v>0</v>
      </c>
      <c r="U15" s="57"/>
      <c r="V15" s="38">
        <f t="shared" si="0"/>
        <v>0</v>
      </c>
      <c r="W15" s="19">
        <f t="shared" si="7"/>
        <v>0</v>
      </c>
      <c r="X15" s="19">
        <f t="shared" si="8"/>
        <v>0</v>
      </c>
      <c r="Y15" s="42" t="str">
        <f t="shared" si="9"/>
        <v/>
      </c>
      <c r="Z15" s="19">
        <f>IF(Y15=1,ROUND((P15+V15)*'負担金一覧（R03.12.24）'!$F$8,0)*$L15,0)</f>
        <v>0</v>
      </c>
      <c r="AA15" s="40">
        <f>IF(Y15=1,((ROUND(S15/2,-3)*('負担金一覧（R03.12.24）'!$B$8+'負担金一覧（R03.12.24）'!$E$8))*2),0)</f>
        <v>0</v>
      </c>
      <c r="AB15" s="19">
        <f>IF(Y15=1,MIN(5730000,ROUND(S15,-3))*'負担金一覧（R03.12.24）'!$C$8+'負担金一覧（R03.12.24）'!$D$8,0)</f>
        <v>0</v>
      </c>
      <c r="AC15" s="43" t="str">
        <f t="shared" si="1"/>
        <v/>
      </c>
      <c r="AD15" s="19">
        <f>IF(AC15=1,ROUND(X15*'負担金一覧（R03.12.24）'!$B$12,0),0)</f>
        <v>0</v>
      </c>
      <c r="AE15" s="40">
        <f>ROUNDDOWN(X15*'負担金一覧（R03.12.24）'!$D$16,0)</f>
        <v>0</v>
      </c>
      <c r="AF15" s="14">
        <f t="shared" si="10"/>
        <v>0</v>
      </c>
      <c r="AG15" s="21">
        <f t="shared" si="11"/>
        <v>0</v>
      </c>
    </row>
    <row r="16" spans="1:33" ht="30" customHeight="1">
      <c r="A16" s="26">
        <v>12</v>
      </c>
      <c r="B16" s="102"/>
      <c r="C16" s="89"/>
      <c r="D16" s="89"/>
      <c r="E16" s="89"/>
      <c r="F16" s="48"/>
      <c r="G16" s="46"/>
      <c r="H16" s="45"/>
      <c r="I16" s="46"/>
      <c r="J16" s="45"/>
      <c r="K16" s="46"/>
      <c r="L16" s="47"/>
      <c r="M16" s="47"/>
      <c r="N16" s="16">
        <f t="shared" si="2"/>
        <v>0</v>
      </c>
      <c r="O16" s="13">
        <f t="shared" si="3"/>
        <v>0</v>
      </c>
      <c r="P16" s="80">
        <f t="shared" si="4"/>
        <v>0</v>
      </c>
      <c r="Q16" s="76"/>
      <c r="R16" s="76"/>
      <c r="S16" s="80">
        <f t="shared" si="5"/>
        <v>0</v>
      </c>
      <c r="T16" s="19">
        <f t="shared" si="6"/>
        <v>0</v>
      </c>
      <c r="U16" s="57"/>
      <c r="V16" s="38">
        <f t="shared" si="0"/>
        <v>0</v>
      </c>
      <c r="W16" s="19">
        <f t="shared" si="7"/>
        <v>0</v>
      </c>
      <c r="X16" s="19">
        <f t="shared" si="8"/>
        <v>0</v>
      </c>
      <c r="Y16" s="42" t="str">
        <f t="shared" si="9"/>
        <v/>
      </c>
      <c r="Z16" s="19">
        <f>IF(Y16=1,ROUND((P16+V16)*'負担金一覧（R03.12.24）'!$F$8,0)*$L16,0)</f>
        <v>0</v>
      </c>
      <c r="AA16" s="40">
        <f>IF(Y16=1,((ROUND(S16/2,-3)*('負担金一覧（R03.12.24）'!$B$8+'負担金一覧（R03.12.24）'!$E$8))*2),0)</f>
        <v>0</v>
      </c>
      <c r="AB16" s="19">
        <f>IF(Y16=1,MIN(5730000,ROUND(S16,-3))*'負担金一覧（R03.12.24）'!$C$8+'負担金一覧（R03.12.24）'!$D$8,0)</f>
        <v>0</v>
      </c>
      <c r="AC16" s="43" t="str">
        <f t="shared" si="1"/>
        <v/>
      </c>
      <c r="AD16" s="19">
        <f>IF(AC16=1,ROUND(X16*'負担金一覧（R03.12.24）'!$B$12,0),0)</f>
        <v>0</v>
      </c>
      <c r="AE16" s="40">
        <f>ROUNDDOWN(X16*'負担金一覧（R03.12.24）'!$D$16,0)</f>
        <v>0</v>
      </c>
      <c r="AF16" s="14">
        <f t="shared" si="10"/>
        <v>0</v>
      </c>
      <c r="AG16" s="21">
        <f t="shared" si="11"/>
        <v>0</v>
      </c>
    </row>
    <row r="17" spans="1:33" ht="30" customHeight="1">
      <c r="A17" s="26">
        <v>13</v>
      </c>
      <c r="B17" s="102"/>
      <c r="C17" s="89"/>
      <c r="D17" s="89"/>
      <c r="E17" s="89"/>
      <c r="F17" s="48"/>
      <c r="G17" s="46"/>
      <c r="H17" s="45"/>
      <c r="I17" s="46"/>
      <c r="J17" s="45"/>
      <c r="K17" s="46"/>
      <c r="L17" s="47"/>
      <c r="M17" s="47"/>
      <c r="N17" s="16">
        <f t="shared" si="2"/>
        <v>0</v>
      </c>
      <c r="O17" s="13">
        <f t="shared" si="3"/>
        <v>0</v>
      </c>
      <c r="P17" s="80">
        <f t="shared" si="4"/>
        <v>0</v>
      </c>
      <c r="Q17" s="76"/>
      <c r="R17" s="76"/>
      <c r="S17" s="80">
        <f t="shared" si="5"/>
        <v>0</v>
      </c>
      <c r="T17" s="19">
        <f t="shared" si="6"/>
        <v>0</v>
      </c>
      <c r="U17" s="57"/>
      <c r="V17" s="38">
        <f t="shared" si="0"/>
        <v>0</v>
      </c>
      <c r="W17" s="19">
        <f t="shared" si="7"/>
        <v>0</v>
      </c>
      <c r="X17" s="19">
        <f t="shared" si="8"/>
        <v>0</v>
      </c>
      <c r="Y17" s="42" t="str">
        <f t="shared" si="9"/>
        <v/>
      </c>
      <c r="Z17" s="19">
        <f>IF(Y17=1,ROUND((P17+V17)*'負担金一覧（R03.12.24）'!$F$8,0)*$L17,0)</f>
        <v>0</v>
      </c>
      <c r="AA17" s="40">
        <f>IF(Y17=1,((ROUND(S17/2,-3)*('負担金一覧（R03.12.24）'!$B$8+'負担金一覧（R03.12.24）'!$E$8))*2),0)</f>
        <v>0</v>
      </c>
      <c r="AB17" s="19">
        <f>IF(Y17=1,MIN(5730000,ROUND(S17,-3))*'負担金一覧（R03.12.24）'!$C$8+'負担金一覧（R03.12.24）'!$D$8,0)</f>
        <v>0</v>
      </c>
      <c r="AC17" s="43" t="str">
        <f t="shared" si="1"/>
        <v/>
      </c>
      <c r="AD17" s="19">
        <f>IF(AC17=1,ROUND(X17*'負担金一覧（R03.12.24）'!$B$12,0),0)</f>
        <v>0</v>
      </c>
      <c r="AE17" s="40">
        <f>ROUNDDOWN(X17*'負担金一覧（R03.12.24）'!$D$16,0)</f>
        <v>0</v>
      </c>
      <c r="AF17" s="14">
        <f t="shared" si="10"/>
        <v>0</v>
      </c>
      <c r="AG17" s="21">
        <f t="shared" si="11"/>
        <v>0</v>
      </c>
    </row>
    <row r="18" spans="1:33" ht="30" customHeight="1">
      <c r="A18" s="26">
        <v>14</v>
      </c>
      <c r="B18" s="102"/>
      <c r="C18" s="89"/>
      <c r="D18" s="89"/>
      <c r="E18" s="89"/>
      <c r="F18" s="48"/>
      <c r="G18" s="46"/>
      <c r="H18" s="45"/>
      <c r="I18" s="46"/>
      <c r="J18" s="45"/>
      <c r="K18" s="46"/>
      <c r="L18" s="47"/>
      <c r="M18" s="47"/>
      <c r="N18" s="16">
        <f t="shared" si="2"/>
        <v>0</v>
      </c>
      <c r="O18" s="13">
        <f t="shared" si="3"/>
        <v>0</v>
      </c>
      <c r="P18" s="80">
        <f t="shared" si="4"/>
        <v>0</v>
      </c>
      <c r="Q18" s="76"/>
      <c r="R18" s="76"/>
      <c r="S18" s="80">
        <f t="shared" si="5"/>
        <v>0</v>
      </c>
      <c r="T18" s="19">
        <f t="shared" si="6"/>
        <v>0</v>
      </c>
      <c r="U18" s="57"/>
      <c r="V18" s="38">
        <f t="shared" si="0"/>
        <v>0</v>
      </c>
      <c r="W18" s="19">
        <f t="shared" si="7"/>
        <v>0</v>
      </c>
      <c r="X18" s="19">
        <f t="shared" si="8"/>
        <v>0</v>
      </c>
      <c r="Y18" s="42" t="str">
        <f t="shared" si="9"/>
        <v/>
      </c>
      <c r="Z18" s="19">
        <f>IF(Y18=1,ROUND((P18+V18)*'負担金一覧（R03.12.24）'!$F$8,0)*$L18,0)</f>
        <v>0</v>
      </c>
      <c r="AA18" s="40">
        <f>IF(Y18=1,((ROUND(S18/2,-3)*('負担金一覧（R03.12.24）'!$B$8+'負担金一覧（R03.12.24）'!$E$8))*2),0)</f>
        <v>0</v>
      </c>
      <c r="AB18" s="19">
        <f>IF(Y18=1,MIN(5730000,ROUND(S18,-3))*'負担金一覧（R03.12.24）'!$C$8+'負担金一覧（R03.12.24）'!$D$8,0)</f>
        <v>0</v>
      </c>
      <c r="AC18" s="43" t="str">
        <f t="shared" si="1"/>
        <v/>
      </c>
      <c r="AD18" s="19">
        <f>IF(AC18=1,ROUND(X18*'負担金一覧（R03.12.24）'!$B$12,0),0)</f>
        <v>0</v>
      </c>
      <c r="AE18" s="40">
        <f>ROUNDDOWN(X18*'負担金一覧（R03.12.24）'!$D$16,0)</f>
        <v>0</v>
      </c>
      <c r="AF18" s="14">
        <f t="shared" si="10"/>
        <v>0</v>
      </c>
      <c r="AG18" s="21">
        <f t="shared" si="11"/>
        <v>0</v>
      </c>
    </row>
    <row r="19" spans="1:33" ht="30" customHeight="1">
      <c r="A19" s="26">
        <v>15</v>
      </c>
      <c r="B19" s="102"/>
      <c r="C19" s="89"/>
      <c r="D19" s="89"/>
      <c r="E19" s="89"/>
      <c r="F19" s="48"/>
      <c r="G19" s="46"/>
      <c r="H19" s="45"/>
      <c r="I19" s="46"/>
      <c r="J19" s="45"/>
      <c r="K19" s="46"/>
      <c r="L19" s="47"/>
      <c r="M19" s="47"/>
      <c r="N19" s="16">
        <f t="shared" si="2"/>
        <v>0</v>
      </c>
      <c r="O19" s="13">
        <f t="shared" si="3"/>
        <v>0</v>
      </c>
      <c r="P19" s="80">
        <f t="shared" si="4"/>
        <v>0</v>
      </c>
      <c r="Q19" s="76"/>
      <c r="R19" s="76"/>
      <c r="S19" s="80">
        <f t="shared" si="5"/>
        <v>0</v>
      </c>
      <c r="T19" s="19">
        <f t="shared" si="6"/>
        <v>0</v>
      </c>
      <c r="U19" s="57"/>
      <c r="V19" s="38">
        <f t="shared" si="0"/>
        <v>0</v>
      </c>
      <c r="W19" s="19">
        <f t="shared" si="7"/>
        <v>0</v>
      </c>
      <c r="X19" s="19">
        <f t="shared" si="8"/>
        <v>0</v>
      </c>
      <c r="Y19" s="42" t="str">
        <f t="shared" si="9"/>
        <v/>
      </c>
      <c r="Z19" s="19">
        <f>IF(Y19=1,ROUND((P19+V19)*'負担金一覧（R03.12.24）'!$F$8,0)*$L19,0)</f>
        <v>0</v>
      </c>
      <c r="AA19" s="40">
        <f>IF(Y19=1,((ROUND(S19/2,-3)*('負担金一覧（R03.12.24）'!$B$8+'負担金一覧（R03.12.24）'!$E$8))*2),0)</f>
        <v>0</v>
      </c>
      <c r="AB19" s="19">
        <f>IF(Y19=1,MIN(5730000,ROUND(S19,-3))*'負担金一覧（R03.12.24）'!$C$8+'負担金一覧（R03.12.24）'!$D$8,0)</f>
        <v>0</v>
      </c>
      <c r="AC19" s="43" t="str">
        <f t="shared" si="1"/>
        <v/>
      </c>
      <c r="AD19" s="19">
        <f>IF(AC19=1,ROUND(X19*'負担金一覧（R03.12.24）'!$B$12,0),0)</f>
        <v>0</v>
      </c>
      <c r="AE19" s="40">
        <f>ROUNDDOWN(X19*'負担金一覧（R03.12.24）'!$D$16,0)</f>
        <v>0</v>
      </c>
      <c r="AF19" s="14">
        <f t="shared" si="10"/>
        <v>0</v>
      </c>
      <c r="AG19" s="21">
        <f t="shared" si="11"/>
        <v>0</v>
      </c>
    </row>
    <row r="20" spans="1:33" ht="30" customHeight="1">
      <c r="A20" s="26">
        <v>16</v>
      </c>
      <c r="B20" s="102"/>
      <c r="C20" s="89"/>
      <c r="D20" s="89"/>
      <c r="E20" s="89"/>
      <c r="F20" s="48"/>
      <c r="G20" s="46"/>
      <c r="H20" s="45"/>
      <c r="I20" s="46"/>
      <c r="J20" s="45"/>
      <c r="K20" s="46"/>
      <c r="L20" s="47"/>
      <c r="M20" s="47"/>
      <c r="N20" s="16">
        <f t="shared" si="2"/>
        <v>0</v>
      </c>
      <c r="O20" s="13">
        <f t="shared" si="3"/>
        <v>0</v>
      </c>
      <c r="P20" s="80">
        <f t="shared" si="4"/>
        <v>0</v>
      </c>
      <c r="Q20" s="76"/>
      <c r="R20" s="76"/>
      <c r="S20" s="80">
        <f t="shared" si="5"/>
        <v>0</v>
      </c>
      <c r="T20" s="19">
        <f t="shared" si="6"/>
        <v>0</v>
      </c>
      <c r="U20" s="57"/>
      <c r="V20" s="38">
        <f t="shared" si="0"/>
        <v>0</v>
      </c>
      <c r="W20" s="19">
        <f t="shared" si="7"/>
        <v>0</v>
      </c>
      <c r="X20" s="19">
        <f t="shared" si="8"/>
        <v>0</v>
      </c>
      <c r="Y20" s="42" t="str">
        <f t="shared" si="9"/>
        <v/>
      </c>
      <c r="Z20" s="19">
        <f>IF(Y20=1,ROUND((P20+V20)*'負担金一覧（R03.12.24）'!$F$8,0)*$L20,0)</f>
        <v>0</v>
      </c>
      <c r="AA20" s="40">
        <f>IF(Y20=1,((ROUND(S20/2,-3)*('負担金一覧（R03.12.24）'!$B$8+'負担金一覧（R03.12.24）'!$E$8))*2),0)</f>
        <v>0</v>
      </c>
      <c r="AB20" s="19">
        <f>IF(Y20=1,MIN(5730000,ROUND(S20,-3))*'負担金一覧（R03.12.24）'!$C$8+'負担金一覧（R03.12.24）'!$D$8,0)</f>
        <v>0</v>
      </c>
      <c r="AC20" s="43" t="str">
        <f t="shared" si="1"/>
        <v/>
      </c>
      <c r="AD20" s="19">
        <f>IF(AC20=1,ROUND(X20*'負担金一覧（R03.12.24）'!$B$12,0),0)</f>
        <v>0</v>
      </c>
      <c r="AE20" s="40">
        <f>ROUNDDOWN(X20*'負担金一覧（R03.12.24）'!$D$16,0)</f>
        <v>0</v>
      </c>
      <c r="AF20" s="14">
        <f t="shared" si="10"/>
        <v>0</v>
      </c>
      <c r="AG20" s="21">
        <f t="shared" si="11"/>
        <v>0</v>
      </c>
    </row>
    <row r="21" spans="1:33" ht="30" customHeight="1">
      <c r="A21" s="26">
        <v>17</v>
      </c>
      <c r="B21" s="102"/>
      <c r="C21" s="89"/>
      <c r="D21" s="89"/>
      <c r="E21" s="89"/>
      <c r="F21" s="48"/>
      <c r="G21" s="46"/>
      <c r="H21" s="45"/>
      <c r="I21" s="46"/>
      <c r="J21" s="45"/>
      <c r="K21" s="46"/>
      <c r="L21" s="47"/>
      <c r="M21" s="47"/>
      <c r="N21" s="16">
        <f t="shared" si="2"/>
        <v>0</v>
      </c>
      <c r="O21" s="13">
        <f t="shared" si="3"/>
        <v>0</v>
      </c>
      <c r="P21" s="80">
        <f t="shared" si="4"/>
        <v>0</v>
      </c>
      <c r="Q21" s="76"/>
      <c r="R21" s="76"/>
      <c r="S21" s="80">
        <f t="shared" si="5"/>
        <v>0</v>
      </c>
      <c r="T21" s="19">
        <f t="shared" si="6"/>
        <v>0</v>
      </c>
      <c r="U21" s="57"/>
      <c r="V21" s="38">
        <f t="shared" si="0"/>
        <v>0</v>
      </c>
      <c r="W21" s="19">
        <f t="shared" si="7"/>
        <v>0</v>
      </c>
      <c r="X21" s="19">
        <f t="shared" si="8"/>
        <v>0</v>
      </c>
      <c r="Y21" s="42" t="str">
        <f t="shared" si="9"/>
        <v/>
      </c>
      <c r="Z21" s="19">
        <f>IF(Y21=1,ROUND((P21+V21)*'負担金一覧（R03.12.24）'!$F$8,0)*$L21,0)</f>
        <v>0</v>
      </c>
      <c r="AA21" s="40">
        <f>IF(Y21=1,((ROUND(S21/2,-3)*('負担金一覧（R03.12.24）'!$B$8+'負担金一覧（R03.12.24）'!$E$8))*2),0)</f>
        <v>0</v>
      </c>
      <c r="AB21" s="19">
        <f>IF(Y21=1,MIN(5730000,ROUND(S21,-3))*'負担金一覧（R03.12.24）'!$C$8+'負担金一覧（R03.12.24）'!$D$8,0)</f>
        <v>0</v>
      </c>
      <c r="AC21" s="43" t="str">
        <f t="shared" si="1"/>
        <v/>
      </c>
      <c r="AD21" s="19">
        <f>IF(AC21=1,ROUND(X21*'負担金一覧（R03.12.24）'!$B$12,0),0)</f>
        <v>0</v>
      </c>
      <c r="AE21" s="40">
        <f>ROUNDDOWN(X21*'負担金一覧（R03.12.24）'!$D$16,0)</f>
        <v>0</v>
      </c>
      <c r="AF21" s="14">
        <f t="shared" si="10"/>
        <v>0</v>
      </c>
      <c r="AG21" s="21">
        <f t="shared" si="11"/>
        <v>0</v>
      </c>
    </row>
    <row r="22" spans="1:33" ht="30" customHeight="1">
      <c r="A22" s="26">
        <v>18</v>
      </c>
      <c r="B22" s="102"/>
      <c r="C22" s="89"/>
      <c r="D22" s="89"/>
      <c r="E22" s="89"/>
      <c r="F22" s="48"/>
      <c r="G22" s="46"/>
      <c r="H22" s="45"/>
      <c r="I22" s="46"/>
      <c r="J22" s="45"/>
      <c r="K22" s="46"/>
      <c r="L22" s="47"/>
      <c r="M22" s="47"/>
      <c r="N22" s="16">
        <f t="shared" si="2"/>
        <v>0</v>
      </c>
      <c r="O22" s="13">
        <f t="shared" si="3"/>
        <v>0</v>
      </c>
      <c r="P22" s="80">
        <f t="shared" si="4"/>
        <v>0</v>
      </c>
      <c r="Q22" s="76"/>
      <c r="R22" s="76"/>
      <c r="S22" s="80">
        <f t="shared" si="5"/>
        <v>0</v>
      </c>
      <c r="T22" s="19">
        <f t="shared" si="6"/>
        <v>0</v>
      </c>
      <c r="U22" s="57"/>
      <c r="V22" s="38">
        <f t="shared" si="0"/>
        <v>0</v>
      </c>
      <c r="W22" s="19">
        <f t="shared" si="7"/>
        <v>0</v>
      </c>
      <c r="X22" s="19">
        <f t="shared" si="8"/>
        <v>0</v>
      </c>
      <c r="Y22" s="42" t="str">
        <f t="shared" si="9"/>
        <v/>
      </c>
      <c r="Z22" s="19">
        <f>IF(Y22=1,ROUND((P22+V22)*'負担金一覧（R03.12.24）'!$F$8,0)*$L22,0)</f>
        <v>0</v>
      </c>
      <c r="AA22" s="40">
        <f>IF(Y22=1,((ROUND(S22/2,-3)*('負担金一覧（R03.12.24）'!$B$8+'負担金一覧（R03.12.24）'!$E$8))*2),0)</f>
        <v>0</v>
      </c>
      <c r="AB22" s="19">
        <f>IF(Y22=1,MIN(5730000,ROUND(S22,-3))*'負担金一覧（R03.12.24）'!$C$8+'負担金一覧（R03.12.24）'!$D$8,0)</f>
        <v>0</v>
      </c>
      <c r="AC22" s="43" t="str">
        <f t="shared" si="1"/>
        <v/>
      </c>
      <c r="AD22" s="19">
        <f>IF(AC22=1,ROUND(X22*'負担金一覧（R03.12.24）'!$B$12,0),0)</f>
        <v>0</v>
      </c>
      <c r="AE22" s="40">
        <f>ROUNDDOWN(X22*'負担金一覧（R03.12.24）'!$D$16,0)</f>
        <v>0</v>
      </c>
      <c r="AF22" s="14">
        <f t="shared" si="10"/>
        <v>0</v>
      </c>
      <c r="AG22" s="21">
        <f t="shared" si="11"/>
        <v>0</v>
      </c>
    </row>
    <row r="23" spans="1:33" ht="30" customHeight="1">
      <c r="A23" s="26">
        <v>19</v>
      </c>
      <c r="B23" s="102"/>
      <c r="C23" s="89"/>
      <c r="D23" s="89"/>
      <c r="E23" s="89"/>
      <c r="F23" s="48"/>
      <c r="G23" s="46"/>
      <c r="H23" s="45"/>
      <c r="I23" s="46"/>
      <c r="J23" s="45"/>
      <c r="K23" s="46"/>
      <c r="L23" s="47"/>
      <c r="M23" s="47"/>
      <c r="N23" s="16">
        <f t="shared" si="2"/>
        <v>0</v>
      </c>
      <c r="O23" s="13">
        <f t="shared" si="3"/>
        <v>0</v>
      </c>
      <c r="P23" s="80">
        <f t="shared" si="4"/>
        <v>0</v>
      </c>
      <c r="Q23" s="76"/>
      <c r="R23" s="76"/>
      <c r="S23" s="80">
        <f t="shared" si="5"/>
        <v>0</v>
      </c>
      <c r="T23" s="19">
        <f t="shared" si="6"/>
        <v>0</v>
      </c>
      <c r="U23" s="57"/>
      <c r="V23" s="38">
        <f t="shared" si="0"/>
        <v>0</v>
      </c>
      <c r="W23" s="19">
        <f t="shared" si="7"/>
        <v>0</v>
      </c>
      <c r="X23" s="19">
        <f t="shared" si="8"/>
        <v>0</v>
      </c>
      <c r="Y23" s="42" t="str">
        <f t="shared" si="9"/>
        <v/>
      </c>
      <c r="Z23" s="19">
        <f>IF(Y23=1,ROUND((P23+V23)*'負担金一覧（R03.12.24）'!$F$8,0)*$L23,0)</f>
        <v>0</v>
      </c>
      <c r="AA23" s="40">
        <f>IF(Y23=1,((ROUND(S23/2,-3)*('負担金一覧（R03.12.24）'!$B$8+'負担金一覧（R03.12.24）'!$E$8))*2),0)</f>
        <v>0</v>
      </c>
      <c r="AB23" s="19">
        <f>IF(Y23=1,MIN(5730000,ROUND(S23,-3))*'負担金一覧（R03.12.24）'!$C$8+'負担金一覧（R03.12.24）'!$D$8,0)</f>
        <v>0</v>
      </c>
      <c r="AC23" s="43" t="str">
        <f t="shared" si="1"/>
        <v/>
      </c>
      <c r="AD23" s="19">
        <f>IF(AC23=1,ROUND(X23*'負担金一覧（R03.12.24）'!$B$12,0),0)</f>
        <v>0</v>
      </c>
      <c r="AE23" s="40">
        <f>ROUNDDOWN(X23*'負担金一覧（R03.12.24）'!$D$16,0)</f>
        <v>0</v>
      </c>
      <c r="AF23" s="14">
        <f t="shared" si="10"/>
        <v>0</v>
      </c>
      <c r="AG23" s="21">
        <f t="shared" si="11"/>
        <v>0</v>
      </c>
    </row>
    <row r="24" spans="1:33" ht="30" customHeight="1">
      <c r="A24" s="26">
        <v>20</v>
      </c>
      <c r="B24" s="102"/>
      <c r="C24" s="89"/>
      <c r="D24" s="89"/>
      <c r="E24" s="89"/>
      <c r="F24" s="48"/>
      <c r="G24" s="46"/>
      <c r="H24" s="45"/>
      <c r="I24" s="46"/>
      <c r="J24" s="45"/>
      <c r="K24" s="46"/>
      <c r="L24" s="47"/>
      <c r="M24" s="47"/>
      <c r="N24" s="16">
        <f t="shared" si="2"/>
        <v>0</v>
      </c>
      <c r="O24" s="13">
        <f t="shared" si="3"/>
        <v>0</v>
      </c>
      <c r="P24" s="80">
        <f t="shared" si="4"/>
        <v>0</v>
      </c>
      <c r="Q24" s="76"/>
      <c r="R24" s="76"/>
      <c r="S24" s="80">
        <f t="shared" si="5"/>
        <v>0</v>
      </c>
      <c r="T24" s="19">
        <f t="shared" si="6"/>
        <v>0</v>
      </c>
      <c r="U24" s="57"/>
      <c r="V24" s="38">
        <f t="shared" si="0"/>
        <v>0</v>
      </c>
      <c r="W24" s="19">
        <f t="shared" si="7"/>
        <v>0</v>
      </c>
      <c r="X24" s="19">
        <f t="shared" si="8"/>
        <v>0</v>
      </c>
      <c r="Y24" s="42" t="str">
        <f t="shared" si="9"/>
        <v/>
      </c>
      <c r="Z24" s="19">
        <f>IF(Y24=1,ROUND((P24+V24)*'負担金一覧（R03.12.24）'!$F$8,0)*$L24,0)</f>
        <v>0</v>
      </c>
      <c r="AA24" s="40">
        <f>IF(Y24=1,((ROUND(S24/2,-3)*('負担金一覧（R03.12.24）'!$B$8+'負担金一覧（R03.12.24）'!$E$8))*2),0)</f>
        <v>0</v>
      </c>
      <c r="AB24" s="19">
        <f>IF(Y24=1,MIN(5730000,ROUND(S24,-3))*'負担金一覧（R03.12.24）'!$C$8+'負担金一覧（R03.12.24）'!$D$8,0)</f>
        <v>0</v>
      </c>
      <c r="AC24" s="43" t="str">
        <f t="shared" si="1"/>
        <v/>
      </c>
      <c r="AD24" s="19">
        <f>IF(AC24=1,ROUND(X24*'負担金一覧（R03.12.24）'!$B$12,0),0)</f>
        <v>0</v>
      </c>
      <c r="AE24" s="40">
        <f>ROUNDDOWN(X24*'負担金一覧（R03.12.24）'!$D$16,0)</f>
        <v>0</v>
      </c>
      <c r="AF24" s="14">
        <f t="shared" si="10"/>
        <v>0</v>
      </c>
      <c r="AG24" s="21">
        <f t="shared" si="11"/>
        <v>0</v>
      </c>
    </row>
    <row r="25" spans="1:33" ht="30" customHeight="1">
      <c r="A25" s="26">
        <v>21</v>
      </c>
      <c r="B25" s="102"/>
      <c r="C25" s="89"/>
      <c r="D25" s="89"/>
      <c r="E25" s="89"/>
      <c r="F25" s="48"/>
      <c r="G25" s="46"/>
      <c r="H25" s="45"/>
      <c r="I25" s="46"/>
      <c r="J25" s="45"/>
      <c r="K25" s="46"/>
      <c r="L25" s="47"/>
      <c r="M25" s="47"/>
      <c r="N25" s="16">
        <f t="shared" si="2"/>
        <v>0</v>
      </c>
      <c r="O25" s="13">
        <f t="shared" si="3"/>
        <v>0</v>
      </c>
      <c r="P25" s="80">
        <f t="shared" si="4"/>
        <v>0</v>
      </c>
      <c r="Q25" s="76"/>
      <c r="R25" s="76"/>
      <c r="S25" s="80">
        <f t="shared" si="5"/>
        <v>0</v>
      </c>
      <c r="T25" s="19">
        <f t="shared" si="6"/>
        <v>0</v>
      </c>
      <c r="U25" s="57"/>
      <c r="V25" s="38">
        <f t="shared" si="0"/>
        <v>0</v>
      </c>
      <c r="W25" s="19">
        <f t="shared" si="7"/>
        <v>0</v>
      </c>
      <c r="X25" s="19">
        <f t="shared" si="8"/>
        <v>0</v>
      </c>
      <c r="Y25" s="42" t="str">
        <f t="shared" si="9"/>
        <v/>
      </c>
      <c r="Z25" s="19">
        <f>IF(Y25=1,ROUND((P25+V25)*'負担金一覧（R03.12.24）'!$F$8,0)*$L25,0)</f>
        <v>0</v>
      </c>
      <c r="AA25" s="40">
        <f>IF(Y25=1,((ROUND(S25/2,-3)*('負担金一覧（R03.12.24）'!$B$8+'負担金一覧（R03.12.24）'!$E$8))*2),0)</f>
        <v>0</v>
      </c>
      <c r="AB25" s="19">
        <f>IF(Y25=1,MIN(5730000,ROUND(S25,-3))*'負担金一覧（R03.12.24）'!$C$8+'負担金一覧（R03.12.24）'!$D$8,0)</f>
        <v>0</v>
      </c>
      <c r="AC25" s="43" t="str">
        <f t="shared" si="1"/>
        <v/>
      </c>
      <c r="AD25" s="19">
        <f>IF(AC25=1,ROUND(X25*'負担金一覧（R03.12.24）'!$B$12,0),0)</f>
        <v>0</v>
      </c>
      <c r="AE25" s="40">
        <f>ROUNDDOWN(X25*'負担金一覧（R03.12.24）'!$D$16,0)</f>
        <v>0</v>
      </c>
      <c r="AF25" s="14">
        <f t="shared" si="10"/>
        <v>0</v>
      </c>
      <c r="AG25" s="21">
        <f t="shared" si="11"/>
        <v>0</v>
      </c>
    </row>
    <row r="26" spans="1:33" ht="30" customHeight="1">
      <c r="A26" s="26">
        <v>22</v>
      </c>
      <c r="B26" s="102"/>
      <c r="C26" s="89"/>
      <c r="D26" s="89"/>
      <c r="E26" s="89"/>
      <c r="F26" s="48"/>
      <c r="G26" s="46"/>
      <c r="H26" s="45"/>
      <c r="I26" s="46"/>
      <c r="J26" s="45"/>
      <c r="K26" s="46"/>
      <c r="L26" s="47"/>
      <c r="M26" s="47"/>
      <c r="N26" s="16">
        <f t="shared" si="2"/>
        <v>0</v>
      </c>
      <c r="O26" s="13">
        <f t="shared" si="3"/>
        <v>0</v>
      </c>
      <c r="P26" s="80">
        <f t="shared" si="4"/>
        <v>0</v>
      </c>
      <c r="Q26" s="76"/>
      <c r="R26" s="76"/>
      <c r="S26" s="80">
        <f t="shared" si="5"/>
        <v>0</v>
      </c>
      <c r="T26" s="19">
        <f t="shared" si="6"/>
        <v>0</v>
      </c>
      <c r="U26" s="57"/>
      <c r="V26" s="38">
        <f t="shared" si="0"/>
        <v>0</v>
      </c>
      <c r="W26" s="19">
        <f t="shared" si="7"/>
        <v>0</v>
      </c>
      <c r="X26" s="19">
        <f t="shared" si="8"/>
        <v>0</v>
      </c>
      <c r="Y26" s="42" t="str">
        <f t="shared" si="9"/>
        <v/>
      </c>
      <c r="Z26" s="19">
        <f>IF(Y26=1,ROUND((P26+V26)*'負担金一覧（R03.12.24）'!$F$8,0)*$L26,0)</f>
        <v>0</v>
      </c>
      <c r="AA26" s="40">
        <f>IF(Y26=1,((ROUND(S26/2,-3)*('負担金一覧（R03.12.24）'!$B$8+'負担金一覧（R03.12.24）'!$E$8))*2),0)</f>
        <v>0</v>
      </c>
      <c r="AB26" s="19">
        <f>IF(Y26=1,MIN(5730000,ROUND(S26,-3))*'負担金一覧（R03.12.24）'!$C$8+'負担金一覧（R03.12.24）'!$D$8,0)</f>
        <v>0</v>
      </c>
      <c r="AC26" s="43" t="str">
        <f t="shared" si="1"/>
        <v/>
      </c>
      <c r="AD26" s="19">
        <f>IF(AC26=1,ROUND(X26*'負担金一覧（R03.12.24）'!$B$12,0),0)</f>
        <v>0</v>
      </c>
      <c r="AE26" s="40">
        <f>ROUNDDOWN(X26*'負担金一覧（R03.12.24）'!$D$16,0)</f>
        <v>0</v>
      </c>
      <c r="AF26" s="14">
        <f t="shared" si="10"/>
        <v>0</v>
      </c>
      <c r="AG26" s="21">
        <f t="shared" si="11"/>
        <v>0</v>
      </c>
    </row>
    <row r="27" spans="1:33" ht="30" customHeight="1">
      <c r="A27" s="26">
        <v>23</v>
      </c>
      <c r="B27" s="102"/>
      <c r="C27" s="89"/>
      <c r="D27" s="89"/>
      <c r="E27" s="89"/>
      <c r="F27" s="48"/>
      <c r="G27" s="46"/>
      <c r="H27" s="45"/>
      <c r="I27" s="46"/>
      <c r="J27" s="45"/>
      <c r="K27" s="46"/>
      <c r="L27" s="47"/>
      <c r="M27" s="47"/>
      <c r="N27" s="16">
        <f t="shared" si="2"/>
        <v>0</v>
      </c>
      <c r="O27" s="13">
        <f t="shared" si="3"/>
        <v>0</v>
      </c>
      <c r="P27" s="80">
        <f t="shared" si="4"/>
        <v>0</v>
      </c>
      <c r="Q27" s="76"/>
      <c r="R27" s="76"/>
      <c r="S27" s="80">
        <f t="shared" si="5"/>
        <v>0</v>
      </c>
      <c r="T27" s="19">
        <f t="shared" si="6"/>
        <v>0</v>
      </c>
      <c r="U27" s="57"/>
      <c r="V27" s="38">
        <f t="shared" si="0"/>
        <v>0</v>
      </c>
      <c r="W27" s="19">
        <f t="shared" si="7"/>
        <v>0</v>
      </c>
      <c r="X27" s="19">
        <f t="shared" si="8"/>
        <v>0</v>
      </c>
      <c r="Y27" s="42" t="str">
        <f t="shared" si="9"/>
        <v/>
      </c>
      <c r="Z27" s="19">
        <f>IF(Y27=1,ROUND((P27+V27)*'負担金一覧（R03.12.24）'!$F$8,0)*$L27,0)</f>
        <v>0</v>
      </c>
      <c r="AA27" s="40">
        <f>IF(Y27=1,((ROUND(S27/2,-3)*('負担金一覧（R03.12.24）'!$B$8+'負担金一覧（R03.12.24）'!$E$8))*2),0)</f>
        <v>0</v>
      </c>
      <c r="AB27" s="19">
        <f>IF(Y27=1,MIN(5730000,ROUND(S27,-3))*'負担金一覧（R03.12.24）'!$C$8+'負担金一覧（R03.12.24）'!$D$8,0)</f>
        <v>0</v>
      </c>
      <c r="AC27" s="43" t="str">
        <f t="shared" si="1"/>
        <v/>
      </c>
      <c r="AD27" s="19">
        <f>IF(AC27=1,ROUND(X27*'負担金一覧（R03.12.24）'!$B$12,0),0)</f>
        <v>0</v>
      </c>
      <c r="AE27" s="40">
        <f>ROUNDDOWN(X27*'負担金一覧（R03.12.24）'!$D$16,0)</f>
        <v>0</v>
      </c>
      <c r="AF27" s="14">
        <f t="shared" si="10"/>
        <v>0</v>
      </c>
      <c r="AG27" s="21">
        <f t="shared" si="11"/>
        <v>0</v>
      </c>
    </row>
    <row r="28" spans="1:33" ht="30" customHeight="1">
      <c r="A28" s="26">
        <v>24</v>
      </c>
      <c r="B28" s="102"/>
      <c r="C28" s="89"/>
      <c r="D28" s="89"/>
      <c r="E28" s="89"/>
      <c r="F28" s="48"/>
      <c r="G28" s="49"/>
      <c r="H28" s="50"/>
      <c r="I28" s="49"/>
      <c r="J28" s="50"/>
      <c r="K28" s="49"/>
      <c r="L28" s="51"/>
      <c r="M28" s="51"/>
      <c r="N28" s="16">
        <f t="shared" si="2"/>
        <v>0</v>
      </c>
      <c r="O28" s="13">
        <f t="shared" si="3"/>
        <v>0</v>
      </c>
      <c r="P28" s="80">
        <f t="shared" si="4"/>
        <v>0</v>
      </c>
      <c r="Q28" s="76"/>
      <c r="R28" s="76"/>
      <c r="S28" s="80">
        <f t="shared" si="5"/>
        <v>0</v>
      </c>
      <c r="T28" s="19">
        <f t="shared" si="6"/>
        <v>0</v>
      </c>
      <c r="U28" s="57"/>
      <c r="V28" s="38">
        <f t="shared" si="0"/>
        <v>0</v>
      </c>
      <c r="W28" s="19">
        <f t="shared" si="7"/>
        <v>0</v>
      </c>
      <c r="X28" s="19">
        <f t="shared" si="8"/>
        <v>0</v>
      </c>
      <c r="Y28" s="42" t="str">
        <f t="shared" si="9"/>
        <v/>
      </c>
      <c r="Z28" s="19">
        <f>IF(Y28=1,ROUND((P28+V28)*'負担金一覧（R03.12.24）'!$F$8,0)*$L28,0)</f>
        <v>0</v>
      </c>
      <c r="AA28" s="40">
        <f>IF(Y28=1,((ROUND(S28/2,-3)*('負担金一覧（R03.12.24）'!$B$8+'負担金一覧（R03.12.24）'!$E$8))*2),0)</f>
        <v>0</v>
      </c>
      <c r="AB28" s="19">
        <f>IF(Y28=1,MIN(5730000,ROUND(S28,-3))*'負担金一覧（R03.12.24）'!$C$8+'負担金一覧（R03.12.24）'!$D$8,0)</f>
        <v>0</v>
      </c>
      <c r="AC28" s="43" t="str">
        <f t="shared" si="1"/>
        <v/>
      </c>
      <c r="AD28" s="19">
        <f>IF(AC28=1,ROUND(X28*'負担金一覧（R03.12.24）'!$B$12,0),0)</f>
        <v>0</v>
      </c>
      <c r="AE28" s="40">
        <f>ROUNDDOWN(X28*'負担金一覧（R03.12.24）'!$D$16,0)</f>
        <v>0</v>
      </c>
      <c r="AF28" s="19">
        <f t="shared" si="10"/>
        <v>0</v>
      </c>
      <c r="AG28" s="21">
        <f t="shared" si="11"/>
        <v>0</v>
      </c>
    </row>
    <row r="29" spans="1:33" ht="30" customHeight="1" thickBot="1">
      <c r="A29" s="26">
        <v>25</v>
      </c>
      <c r="B29" s="103"/>
      <c r="C29" s="90"/>
      <c r="D29" s="90"/>
      <c r="E29" s="90"/>
      <c r="F29" s="52"/>
      <c r="G29" s="53"/>
      <c r="H29" s="54"/>
      <c r="I29" s="53"/>
      <c r="J29" s="54"/>
      <c r="K29" s="53"/>
      <c r="L29" s="55"/>
      <c r="M29" s="55"/>
      <c r="N29" s="18">
        <f t="shared" si="2"/>
        <v>0</v>
      </c>
      <c r="O29" s="18">
        <f t="shared" si="3"/>
        <v>0</v>
      </c>
      <c r="P29" s="81">
        <f t="shared" si="4"/>
        <v>0</v>
      </c>
      <c r="Q29" s="77"/>
      <c r="R29" s="77"/>
      <c r="S29" s="81">
        <f t="shared" si="5"/>
        <v>0</v>
      </c>
      <c r="T29" s="22">
        <f t="shared" si="6"/>
        <v>0</v>
      </c>
      <c r="U29" s="58"/>
      <c r="V29" s="39">
        <f t="shared" si="0"/>
        <v>0</v>
      </c>
      <c r="W29" s="22">
        <f t="shared" si="7"/>
        <v>0</v>
      </c>
      <c r="X29" s="22">
        <f t="shared" si="8"/>
        <v>0</v>
      </c>
      <c r="Y29" s="67" t="str">
        <f t="shared" si="9"/>
        <v/>
      </c>
      <c r="Z29" s="22">
        <f>IF(Y29=1,ROUND((P29+V29)*'負担金一覧（R03.12.24）'!$F$8,0)*$L29,0)</f>
        <v>0</v>
      </c>
      <c r="AA29" s="22">
        <f>IF(Y29=1,((ROUND(S29/2,-3)*('負担金一覧（R03.12.24）'!$B$8+'負担金一覧（R03.12.24）'!$E$8))*2),0)</f>
        <v>0</v>
      </c>
      <c r="AB29" s="22">
        <f>IF(Y29=1,MIN(5730000,ROUND(S29,-3))*'負担金一覧（R03.12.24）'!$C$8+'負担金一覧（R03.12.24）'!$D$8,0)</f>
        <v>0</v>
      </c>
      <c r="AC29" s="44" t="str">
        <f t="shared" si="1"/>
        <v/>
      </c>
      <c r="AD29" s="22">
        <f>IF(AC29=1,ROUND(X29*'負担金一覧（R03.12.24）'!$B$12,0),0)</f>
        <v>0</v>
      </c>
      <c r="AE29" s="22">
        <f>ROUNDDOWN(X29*'負担金一覧（R03.12.24）'!$D$16,0)</f>
        <v>0</v>
      </c>
      <c r="AF29" s="41">
        <f t="shared" si="10"/>
        <v>0</v>
      </c>
      <c r="AG29" s="24">
        <f t="shared" si="11"/>
        <v>0</v>
      </c>
    </row>
  </sheetData>
  <sheetProtection insertRows="0" sort="0"/>
  <mergeCells count="21">
    <mergeCell ref="AG3:AG4"/>
    <mergeCell ref="AE3:AE4"/>
    <mergeCell ref="AF3:AF4"/>
    <mergeCell ref="AC3:AD3"/>
    <mergeCell ref="N3:N4"/>
    <mergeCell ref="W3:W4"/>
    <mergeCell ref="Y3:AB3"/>
    <mergeCell ref="Q3:S3"/>
    <mergeCell ref="M3:M4"/>
    <mergeCell ref="U3:U4"/>
    <mergeCell ref="B3:B4"/>
    <mergeCell ref="X3:X4"/>
    <mergeCell ref="C3:E3"/>
    <mergeCell ref="H3:I3"/>
    <mergeCell ref="P3:P4"/>
    <mergeCell ref="F3:G3"/>
    <mergeCell ref="O3:O4"/>
    <mergeCell ref="L3:L4"/>
    <mergeCell ref="J3:K3"/>
    <mergeCell ref="V3:V4"/>
    <mergeCell ref="T3:T4"/>
  </mergeCells>
  <phoneticPr fontId="2"/>
  <dataValidations count="4">
    <dataValidation type="whole" allowBlank="1" showInputMessage="1" showErrorMessage="1" error="入力できるのは1のみです" sqref="AC6:AC29">
      <formula1>0</formula1>
      <formula2>1</formula2>
    </dataValidation>
    <dataValidation allowBlank="1" showInputMessage="1" showErrorMessage="1" error="入力できるのは1のみです" sqref="Y5:Y29"/>
    <dataValidation type="list" showInputMessage="1" showErrorMessage="1" sqref="M5:M29">
      <formula1>"○"</formula1>
    </dataValidation>
    <dataValidation type="list" allowBlank="1" showInputMessage="1" showErrorMessage="1" sqref="Q5:R29">
      <formula1>"○"</formula1>
    </dataValidation>
  </dataValidations>
  <printOptions horizontalCentered="1"/>
  <pageMargins left="0.15748031496062992" right="0.15748031496062992" top="0.78740157480314965" bottom="0.6692913385826772" header="0.31496062992125984" footer="0.31496062992125984"/>
  <pageSetup paperSize="9" scale="63" orientation="landscape" cellComments="asDisplayed" r:id="rId1"/>
  <headerFooter>
    <oddHeader>&amp;L&amp;"ＭＳ ゴシック,太字"&amp;12人件費見積シート&amp;R&amp;"ＭＳ ゴシック,太字"&amp;12【様式５】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Normal="100" workbookViewId="0">
      <selection activeCell="C12" sqref="C12"/>
    </sheetView>
  </sheetViews>
  <sheetFormatPr defaultRowHeight="36" customHeight="1"/>
  <cols>
    <col min="1" max="1" width="3" bestFit="1" customWidth="1"/>
    <col min="2" max="2" width="6.875" customWidth="1"/>
    <col min="3" max="5" width="8.625" style="83" customWidth="1"/>
    <col min="6" max="7" width="7.625" style="1" bestFit="1" customWidth="1"/>
    <col min="8" max="9" width="10.625" style="2" hidden="1" customWidth="1"/>
    <col min="10" max="10" width="10.625" style="83" hidden="1" customWidth="1"/>
    <col min="11" max="11" width="12.625" style="2" hidden="1" customWidth="1"/>
    <col min="12" max="12" width="6.75" style="2" bestFit="1" customWidth="1"/>
    <col min="13" max="13" width="12.625" style="2" hidden="1" customWidth="1"/>
    <col min="14" max="14" width="12.625" style="7" hidden="1" customWidth="1"/>
    <col min="15" max="15" width="2.625" style="7" hidden="1" customWidth="1"/>
    <col min="16" max="16" width="8.5" style="7" hidden="1" customWidth="1"/>
    <col min="17" max="17" width="2.625" style="7" hidden="1" customWidth="1"/>
    <col min="18" max="18" width="8.5" style="7" hidden="1" customWidth="1"/>
    <col min="19" max="19" width="2.625" style="7" hidden="1" customWidth="1"/>
    <col min="20" max="20" width="8.5" style="2" hidden="1" customWidth="1"/>
    <col min="21" max="21" width="10.625" style="2" hidden="1" customWidth="1"/>
    <col min="22" max="22" width="12.625" style="2" hidden="1" customWidth="1"/>
    <col min="23" max="23" width="12.625" customWidth="1"/>
  </cols>
  <sheetData>
    <row r="1" spans="1:23" ht="17.25" customHeight="1"/>
    <row r="2" spans="1:23" ht="81.75" customHeight="1" thickBot="1">
      <c r="B2" s="104"/>
      <c r="C2" s="84"/>
      <c r="D2" s="85" t="s">
        <v>1</v>
      </c>
      <c r="E2" s="91"/>
      <c r="H2" s="4"/>
      <c r="I2" s="4"/>
      <c r="J2" s="82"/>
      <c r="K2" s="5"/>
      <c r="N2" s="2"/>
      <c r="P2" s="2"/>
      <c r="R2" s="2"/>
      <c r="W2" s="2"/>
    </row>
    <row r="3" spans="1:23" ht="30" customHeight="1" thickTop="1" thickBot="1">
      <c r="B3" s="123" t="s">
        <v>65</v>
      </c>
      <c r="C3" s="133" t="s">
        <v>10</v>
      </c>
      <c r="D3" s="133"/>
      <c r="E3" s="133"/>
      <c r="F3" s="105" t="s">
        <v>27</v>
      </c>
      <c r="G3" s="106"/>
      <c r="H3" s="111" t="s">
        <v>0</v>
      </c>
      <c r="I3" s="107" t="s">
        <v>50</v>
      </c>
      <c r="J3" s="128" t="s">
        <v>52</v>
      </c>
      <c r="K3" s="112" t="s">
        <v>19</v>
      </c>
      <c r="L3" s="121" t="s">
        <v>69</v>
      </c>
      <c r="M3" s="112" t="s">
        <v>20</v>
      </c>
      <c r="N3" s="112" t="s">
        <v>21</v>
      </c>
      <c r="O3" s="122" t="s">
        <v>3</v>
      </c>
      <c r="P3" s="122"/>
      <c r="Q3" s="122" t="s">
        <v>33</v>
      </c>
      <c r="R3" s="122"/>
      <c r="S3" s="122" t="s">
        <v>2</v>
      </c>
      <c r="T3" s="122"/>
      <c r="U3" s="131" t="s">
        <v>24</v>
      </c>
      <c r="V3" s="112" t="s">
        <v>25</v>
      </c>
      <c r="W3" s="129" t="s">
        <v>18</v>
      </c>
    </row>
    <row r="4" spans="1:23" ht="26.25" thickBot="1">
      <c r="B4" s="124"/>
      <c r="C4" s="86" t="s">
        <v>23</v>
      </c>
      <c r="D4" s="86" t="s">
        <v>48</v>
      </c>
      <c r="E4" s="87" t="s">
        <v>13</v>
      </c>
      <c r="F4" s="9" t="s">
        <v>12</v>
      </c>
      <c r="G4" s="31" t="s">
        <v>26</v>
      </c>
      <c r="H4" s="111"/>
      <c r="I4" s="108"/>
      <c r="J4" s="128"/>
      <c r="K4" s="112"/>
      <c r="L4" s="122"/>
      <c r="M4" s="113"/>
      <c r="N4" s="113"/>
      <c r="O4" s="10" t="s">
        <v>11</v>
      </c>
      <c r="P4" s="11" t="s">
        <v>15</v>
      </c>
      <c r="Q4" s="28" t="s">
        <v>11</v>
      </c>
      <c r="R4" s="11" t="s">
        <v>16</v>
      </c>
      <c r="S4" s="28" t="s">
        <v>11</v>
      </c>
      <c r="T4" s="11" t="s">
        <v>17</v>
      </c>
      <c r="U4" s="132"/>
      <c r="V4" s="113"/>
      <c r="W4" s="130"/>
    </row>
    <row r="5" spans="1:23" ht="30" customHeight="1" thickTop="1">
      <c r="A5" s="26">
        <v>1</v>
      </c>
      <c r="B5" s="101"/>
      <c r="C5" s="92"/>
      <c r="D5" s="92"/>
      <c r="E5" s="92"/>
      <c r="F5" s="32"/>
      <c r="G5" s="25"/>
      <c r="H5" s="13">
        <f>ROUND(F5*G5,0)</f>
        <v>0</v>
      </c>
      <c r="I5" s="13">
        <f>ROUND(G5*52/12,0)</f>
        <v>0</v>
      </c>
      <c r="J5" s="80">
        <f>IF(AND(D5=0,E5=0),C5*H5,IF(AND(C5=0,E5=0),D5*I5,E5))</f>
        <v>0</v>
      </c>
      <c r="K5" s="14">
        <f>IF(COUNTIF(C5:E5,"&gt;"&amp;0)&gt;1,"単価入力ERR",J5)</f>
        <v>0</v>
      </c>
      <c r="L5" s="12"/>
      <c r="M5" s="14">
        <f>G5*L5</f>
        <v>0</v>
      </c>
      <c r="N5" s="14">
        <f>K5+M5</f>
        <v>0</v>
      </c>
      <c r="O5" s="15"/>
      <c r="P5" s="14">
        <f>IF(O5=1,ROUND($J5*'負担金一覧（R03.12.24）'!#REF!,0)*#REF!,0)</f>
        <v>0</v>
      </c>
      <c r="Q5" s="27" t="e">
        <f>IF(#REF!&gt;=2,IF((F5*G5)&gt;=29,1,""),"")</f>
        <v>#REF!</v>
      </c>
      <c r="R5" s="14" t="e">
        <f>IF(Q5=1,ROUND(($J5+(L5*G5*4.1))*'負担金一覧（R03.12.24）'!$F$8,0)*#REF!,0)</f>
        <v>#REF!</v>
      </c>
      <c r="S5" s="27" t="e">
        <f>IF(#REF!&gt;=2,IF((F5*G5)&gt;=20,1,""),"")</f>
        <v>#REF!</v>
      </c>
      <c r="T5" s="14" t="e">
        <f>IF(S5=1,ROUND(N5*'負担金一覧（R03.12.24）'!$B$12,0),0)</f>
        <v>#REF!</v>
      </c>
      <c r="U5" s="14">
        <f>ROUNDDOWN(N5*'負担金一覧（R03.12.24）'!$D$16,0)</f>
        <v>0</v>
      </c>
      <c r="V5" s="14">
        <f>U5</f>
        <v>0</v>
      </c>
      <c r="W5" s="17">
        <f>N5+V5</f>
        <v>0</v>
      </c>
    </row>
    <row r="6" spans="1:23" ht="30" customHeight="1">
      <c r="A6" s="26">
        <v>2</v>
      </c>
      <c r="B6" s="102"/>
      <c r="C6" s="93"/>
      <c r="D6" s="93"/>
      <c r="E6" s="93"/>
      <c r="F6" s="8"/>
      <c r="G6" s="34"/>
      <c r="H6" s="16">
        <f t="shared" ref="H6:H29" si="0">ROUND(F6*G6,0)</f>
        <v>0</v>
      </c>
      <c r="I6" s="16">
        <f t="shared" ref="I6:I29" si="1">ROUND(G6*52/12,0)</f>
        <v>0</v>
      </c>
      <c r="J6" s="80">
        <f t="shared" ref="J6:J29" si="2">IF(AND(D6=0,E6=0),C6*H6,IF(AND(C6=0,E6=0),D6*I6,E6))</f>
        <v>0</v>
      </c>
      <c r="K6" s="14">
        <f t="shared" ref="K6:K29" si="3">IF(COUNTIF(C6:E6,"&gt;"&amp;0)&gt;1,"単価入力ERR",J6)</f>
        <v>0</v>
      </c>
      <c r="L6" s="20"/>
      <c r="M6" s="14">
        <f t="shared" ref="M6:M29" si="4">G6*L6</f>
        <v>0</v>
      </c>
      <c r="N6" s="19">
        <f t="shared" ref="N6:N29" si="5">K6+M6</f>
        <v>0</v>
      </c>
      <c r="O6" s="20"/>
      <c r="P6" s="19">
        <f>IF(O6=1,ROUND($J6*'負担金一覧（R03.12.24）'!#REF!,0)*#REF!,0)</f>
        <v>0</v>
      </c>
      <c r="Q6" s="29" t="e">
        <f>IF(#REF!&gt;=2,IF((F6*G6)&gt;=29,1,""),"")</f>
        <v>#REF!</v>
      </c>
      <c r="R6" s="19" t="e">
        <f>IF(Q6=1,ROUND(($J6+(L6*G6*4.1))*'負担金一覧（R03.12.24）'!$F$8,0)*#REF!,0)</f>
        <v>#REF!</v>
      </c>
      <c r="S6" s="29" t="e">
        <f>IF(#REF!&gt;=2,IF((F6*G6)&gt;=20,1,""),"")</f>
        <v>#REF!</v>
      </c>
      <c r="T6" s="19" t="e">
        <f>IF(S6=1,ROUND(N6*'負担金一覧（R03.12.24）'!$B$12,0),0)</f>
        <v>#REF!</v>
      </c>
      <c r="U6" s="40">
        <f>ROUNDDOWN(N6*'負担金一覧（R03.12.24）'!$D$16,0)</f>
        <v>0</v>
      </c>
      <c r="V6" s="19">
        <f t="shared" ref="V6:V29" si="6">U6</f>
        <v>0</v>
      </c>
      <c r="W6" s="21">
        <f t="shared" ref="W6:W29" si="7">N6+V6</f>
        <v>0</v>
      </c>
    </row>
    <row r="7" spans="1:23" ht="30" customHeight="1">
      <c r="A7" s="26">
        <v>3</v>
      </c>
      <c r="B7" s="102"/>
      <c r="C7" s="93"/>
      <c r="D7" s="93"/>
      <c r="E7" s="93"/>
      <c r="F7" s="8"/>
      <c r="G7" s="34"/>
      <c r="H7" s="16">
        <f t="shared" si="0"/>
        <v>0</v>
      </c>
      <c r="I7" s="16">
        <f t="shared" si="1"/>
        <v>0</v>
      </c>
      <c r="J7" s="80">
        <f t="shared" si="2"/>
        <v>0</v>
      </c>
      <c r="K7" s="14">
        <f t="shared" si="3"/>
        <v>0</v>
      </c>
      <c r="L7" s="20"/>
      <c r="M7" s="14">
        <f t="shared" si="4"/>
        <v>0</v>
      </c>
      <c r="N7" s="19">
        <f t="shared" si="5"/>
        <v>0</v>
      </c>
      <c r="O7" s="20"/>
      <c r="P7" s="19">
        <f>IF(O7=1,ROUND($J7*'負担金一覧（R03.12.24）'!#REF!,0)*#REF!,0)</f>
        <v>0</v>
      </c>
      <c r="Q7" s="29" t="e">
        <f>IF(#REF!&gt;=2,IF((F7*G7)&gt;=29,1,""),"")</f>
        <v>#REF!</v>
      </c>
      <c r="R7" s="19" t="e">
        <f>IF(Q7=1,ROUND(($J7+(L7*G7*4.1))*'負担金一覧（R03.12.24）'!$F$8,0)*#REF!,0)</f>
        <v>#REF!</v>
      </c>
      <c r="S7" s="29" t="e">
        <f>IF(#REF!&gt;=2,IF((F7*G7)&gt;=20,1,""),"")</f>
        <v>#REF!</v>
      </c>
      <c r="T7" s="19" t="e">
        <f>IF(S7=1,ROUND(N7*'負担金一覧（R03.12.24）'!$B$12,0),0)</f>
        <v>#REF!</v>
      </c>
      <c r="U7" s="40">
        <f>ROUNDDOWN(N7*'負担金一覧（R03.12.24）'!$D$16,0)</f>
        <v>0</v>
      </c>
      <c r="V7" s="19">
        <f t="shared" si="6"/>
        <v>0</v>
      </c>
      <c r="W7" s="21">
        <f t="shared" si="7"/>
        <v>0</v>
      </c>
    </row>
    <row r="8" spans="1:23" ht="30" customHeight="1">
      <c r="A8" s="26">
        <v>4</v>
      </c>
      <c r="B8" s="102"/>
      <c r="C8" s="93"/>
      <c r="D8" s="93"/>
      <c r="E8" s="93"/>
      <c r="F8" s="8"/>
      <c r="G8" s="34"/>
      <c r="H8" s="16">
        <f t="shared" si="0"/>
        <v>0</v>
      </c>
      <c r="I8" s="16">
        <f t="shared" si="1"/>
        <v>0</v>
      </c>
      <c r="J8" s="80">
        <f t="shared" si="2"/>
        <v>0</v>
      </c>
      <c r="K8" s="14">
        <f t="shared" si="3"/>
        <v>0</v>
      </c>
      <c r="L8" s="20"/>
      <c r="M8" s="14">
        <f t="shared" si="4"/>
        <v>0</v>
      </c>
      <c r="N8" s="19">
        <f t="shared" si="5"/>
        <v>0</v>
      </c>
      <c r="O8" s="20"/>
      <c r="P8" s="19">
        <f>IF(O8=1,ROUND($J8*'負担金一覧（R03.12.24）'!#REF!,0)*#REF!,0)</f>
        <v>0</v>
      </c>
      <c r="Q8" s="29" t="e">
        <f>IF(#REF!&gt;=2,IF((F8*G8)&gt;=29,1,""),"")</f>
        <v>#REF!</v>
      </c>
      <c r="R8" s="19" t="e">
        <f>IF(Q8=1,ROUND(($J8+(L8*G8*4.1))*'負担金一覧（R03.12.24）'!$F$8,0)*#REF!,0)</f>
        <v>#REF!</v>
      </c>
      <c r="S8" s="29" t="e">
        <f>IF(#REF!&gt;=2,IF((F8*G8)&gt;=20,1,""),"")</f>
        <v>#REF!</v>
      </c>
      <c r="T8" s="19" t="e">
        <f>IF(S8=1,ROUND(N8*'負担金一覧（R03.12.24）'!$B$12,0),0)</f>
        <v>#REF!</v>
      </c>
      <c r="U8" s="40">
        <f>ROUNDDOWN(N8*'負担金一覧（R03.12.24）'!$D$16,0)</f>
        <v>0</v>
      </c>
      <c r="V8" s="19">
        <f t="shared" si="6"/>
        <v>0</v>
      </c>
      <c r="W8" s="21">
        <f t="shared" si="7"/>
        <v>0</v>
      </c>
    </row>
    <row r="9" spans="1:23" ht="30" customHeight="1">
      <c r="A9" s="26">
        <v>5</v>
      </c>
      <c r="B9" s="102"/>
      <c r="C9" s="93"/>
      <c r="D9" s="93"/>
      <c r="E9" s="93"/>
      <c r="F9" s="8"/>
      <c r="G9" s="34"/>
      <c r="H9" s="16">
        <f t="shared" si="0"/>
        <v>0</v>
      </c>
      <c r="I9" s="16">
        <f t="shared" si="1"/>
        <v>0</v>
      </c>
      <c r="J9" s="80">
        <f t="shared" si="2"/>
        <v>0</v>
      </c>
      <c r="K9" s="14">
        <f t="shared" si="3"/>
        <v>0</v>
      </c>
      <c r="L9" s="20"/>
      <c r="M9" s="14">
        <f t="shared" si="4"/>
        <v>0</v>
      </c>
      <c r="N9" s="19">
        <f t="shared" si="5"/>
        <v>0</v>
      </c>
      <c r="O9" s="20"/>
      <c r="P9" s="19">
        <f>IF(O9=1,ROUND($J9*'負担金一覧（R03.12.24）'!#REF!,0)*#REF!,0)</f>
        <v>0</v>
      </c>
      <c r="Q9" s="29" t="e">
        <f>IF(#REF!&gt;=2,IF((F9*G9)&gt;=29,1,""),"")</f>
        <v>#REF!</v>
      </c>
      <c r="R9" s="19" t="e">
        <f>IF(Q9=1,ROUND(($J9+(L9*G9*4.1))*'負担金一覧（R03.12.24）'!$F$8,0)*#REF!,0)</f>
        <v>#REF!</v>
      </c>
      <c r="S9" s="29" t="e">
        <f>IF(#REF!&gt;=2,IF((F9*G9)&gt;=20,1,""),"")</f>
        <v>#REF!</v>
      </c>
      <c r="T9" s="19" t="e">
        <f>IF(S9=1,ROUND(N9*'負担金一覧（R03.12.24）'!$B$12,0),0)</f>
        <v>#REF!</v>
      </c>
      <c r="U9" s="40">
        <f>ROUNDDOWN(N9*'負担金一覧（R03.12.24）'!$D$16,0)</f>
        <v>0</v>
      </c>
      <c r="V9" s="19">
        <f t="shared" si="6"/>
        <v>0</v>
      </c>
      <c r="W9" s="21">
        <f t="shared" si="7"/>
        <v>0</v>
      </c>
    </row>
    <row r="10" spans="1:23" ht="30" customHeight="1">
      <c r="A10" s="26">
        <v>6</v>
      </c>
      <c r="B10" s="102"/>
      <c r="C10" s="93"/>
      <c r="D10" s="93"/>
      <c r="E10" s="93"/>
      <c r="F10" s="8"/>
      <c r="G10" s="34"/>
      <c r="H10" s="16">
        <f t="shared" si="0"/>
        <v>0</v>
      </c>
      <c r="I10" s="16">
        <f t="shared" si="1"/>
        <v>0</v>
      </c>
      <c r="J10" s="80">
        <f t="shared" si="2"/>
        <v>0</v>
      </c>
      <c r="K10" s="14">
        <f t="shared" si="3"/>
        <v>0</v>
      </c>
      <c r="L10" s="20"/>
      <c r="M10" s="14">
        <f t="shared" si="4"/>
        <v>0</v>
      </c>
      <c r="N10" s="19">
        <f t="shared" si="5"/>
        <v>0</v>
      </c>
      <c r="O10" s="20"/>
      <c r="P10" s="19">
        <f>IF(O10=1,ROUND($J10*'負担金一覧（R03.12.24）'!#REF!,0)*#REF!,0)</f>
        <v>0</v>
      </c>
      <c r="Q10" s="29" t="e">
        <f>IF(#REF!&gt;=2,IF((F10*G10)&gt;=29,1,""),"")</f>
        <v>#REF!</v>
      </c>
      <c r="R10" s="19" t="e">
        <f>IF(Q10=1,ROUND(($J10+(L10*G10*4.1))*'負担金一覧（R03.12.24）'!$F$8,0)*#REF!,0)</f>
        <v>#REF!</v>
      </c>
      <c r="S10" s="29" t="e">
        <f>IF(#REF!&gt;=2,IF((F10*G10)&gt;=20,1,""),"")</f>
        <v>#REF!</v>
      </c>
      <c r="T10" s="19" t="e">
        <f>IF(S10=1,ROUND(N10*'負担金一覧（R03.12.24）'!$B$12,0),0)</f>
        <v>#REF!</v>
      </c>
      <c r="U10" s="40">
        <f>ROUNDDOWN(N10*'負担金一覧（R03.12.24）'!$D$16,0)</f>
        <v>0</v>
      </c>
      <c r="V10" s="19">
        <f t="shared" si="6"/>
        <v>0</v>
      </c>
      <c r="W10" s="21">
        <f t="shared" si="7"/>
        <v>0</v>
      </c>
    </row>
    <row r="11" spans="1:23" ht="30" customHeight="1">
      <c r="A11" s="26">
        <v>7</v>
      </c>
      <c r="B11" s="102"/>
      <c r="C11" s="93"/>
      <c r="D11" s="93"/>
      <c r="E11" s="93"/>
      <c r="F11" s="8"/>
      <c r="G11" s="34"/>
      <c r="H11" s="16">
        <f t="shared" si="0"/>
        <v>0</v>
      </c>
      <c r="I11" s="16">
        <f t="shared" si="1"/>
        <v>0</v>
      </c>
      <c r="J11" s="80">
        <f t="shared" si="2"/>
        <v>0</v>
      </c>
      <c r="K11" s="14">
        <f t="shared" si="3"/>
        <v>0</v>
      </c>
      <c r="L11" s="20"/>
      <c r="M11" s="14">
        <f t="shared" si="4"/>
        <v>0</v>
      </c>
      <c r="N11" s="19">
        <f t="shared" si="5"/>
        <v>0</v>
      </c>
      <c r="O11" s="20"/>
      <c r="P11" s="19">
        <f>IF(O11=1,ROUND($J11*'負担金一覧（R03.12.24）'!#REF!,0)*#REF!,0)</f>
        <v>0</v>
      </c>
      <c r="Q11" s="29" t="e">
        <f>IF(#REF!&gt;=2,IF((F11*G11)&gt;=29,1,""),"")</f>
        <v>#REF!</v>
      </c>
      <c r="R11" s="19" t="e">
        <f>IF(Q11=1,ROUND(($J11+(L11*G11*4.1))*'負担金一覧（R03.12.24）'!$F$8,0)*#REF!,0)</f>
        <v>#REF!</v>
      </c>
      <c r="S11" s="29" t="e">
        <f>IF(#REF!&gt;=2,IF((F11*G11)&gt;=20,1,""),"")</f>
        <v>#REF!</v>
      </c>
      <c r="T11" s="19" t="e">
        <f>IF(S11=1,ROUND(N11*'負担金一覧（R03.12.24）'!$B$12,0),0)</f>
        <v>#REF!</v>
      </c>
      <c r="U11" s="40">
        <f>ROUNDDOWN(N11*'負担金一覧（R03.12.24）'!$D$16,0)</f>
        <v>0</v>
      </c>
      <c r="V11" s="19">
        <f t="shared" si="6"/>
        <v>0</v>
      </c>
      <c r="W11" s="21">
        <f t="shared" si="7"/>
        <v>0</v>
      </c>
    </row>
    <row r="12" spans="1:23" ht="30" customHeight="1">
      <c r="A12" s="26">
        <v>8</v>
      </c>
      <c r="B12" s="102"/>
      <c r="C12" s="93"/>
      <c r="D12" s="93"/>
      <c r="E12" s="93"/>
      <c r="F12" s="8"/>
      <c r="G12" s="34"/>
      <c r="H12" s="16">
        <f t="shared" si="0"/>
        <v>0</v>
      </c>
      <c r="I12" s="16">
        <f t="shared" si="1"/>
        <v>0</v>
      </c>
      <c r="J12" s="80">
        <f t="shared" si="2"/>
        <v>0</v>
      </c>
      <c r="K12" s="14">
        <f t="shared" si="3"/>
        <v>0</v>
      </c>
      <c r="L12" s="20"/>
      <c r="M12" s="14">
        <f t="shared" si="4"/>
        <v>0</v>
      </c>
      <c r="N12" s="19">
        <f t="shared" si="5"/>
        <v>0</v>
      </c>
      <c r="O12" s="20"/>
      <c r="P12" s="19">
        <f>IF(O12=1,ROUND($J12*'負担金一覧（R03.12.24）'!#REF!,0)*#REF!,0)</f>
        <v>0</v>
      </c>
      <c r="Q12" s="29" t="e">
        <f>IF(#REF!&gt;=2,IF((F12*G12)&gt;=29,1,""),"")</f>
        <v>#REF!</v>
      </c>
      <c r="R12" s="19" t="e">
        <f>IF(Q12=1,ROUND(($J12+(L12*G12*4.1))*'負担金一覧（R03.12.24）'!$F$8,0)*#REF!,0)</f>
        <v>#REF!</v>
      </c>
      <c r="S12" s="29" t="e">
        <f>IF(#REF!&gt;=2,IF((F12*G12)&gt;=20,1,""),"")</f>
        <v>#REF!</v>
      </c>
      <c r="T12" s="19" t="e">
        <f>IF(S12=1,ROUND(N12*'負担金一覧（R03.12.24）'!$B$12,0),0)</f>
        <v>#REF!</v>
      </c>
      <c r="U12" s="40">
        <f>ROUNDDOWN(N12*'負担金一覧（R03.12.24）'!$D$16,0)</f>
        <v>0</v>
      </c>
      <c r="V12" s="19">
        <f t="shared" si="6"/>
        <v>0</v>
      </c>
      <c r="W12" s="21">
        <f t="shared" si="7"/>
        <v>0</v>
      </c>
    </row>
    <row r="13" spans="1:23" ht="30" customHeight="1">
      <c r="A13" s="26">
        <v>9</v>
      </c>
      <c r="B13" s="102"/>
      <c r="C13" s="93"/>
      <c r="D13" s="93"/>
      <c r="E13" s="93"/>
      <c r="F13" s="8"/>
      <c r="G13" s="34"/>
      <c r="H13" s="16">
        <f t="shared" si="0"/>
        <v>0</v>
      </c>
      <c r="I13" s="16">
        <f t="shared" si="1"/>
        <v>0</v>
      </c>
      <c r="J13" s="80">
        <f t="shared" si="2"/>
        <v>0</v>
      </c>
      <c r="K13" s="14">
        <f t="shared" si="3"/>
        <v>0</v>
      </c>
      <c r="L13" s="20"/>
      <c r="M13" s="14">
        <f t="shared" si="4"/>
        <v>0</v>
      </c>
      <c r="N13" s="19">
        <f t="shared" si="5"/>
        <v>0</v>
      </c>
      <c r="O13" s="20"/>
      <c r="P13" s="19">
        <f>IF(O13=1,ROUND($J13*'負担金一覧（R03.12.24）'!#REF!,0)*#REF!,0)</f>
        <v>0</v>
      </c>
      <c r="Q13" s="29" t="e">
        <f>IF(#REF!&gt;=2,IF((F13*G13)&gt;=29,1,""),"")</f>
        <v>#REF!</v>
      </c>
      <c r="R13" s="19" t="e">
        <f>IF(Q13=1,ROUND(($J13+(L13*G13*4.1))*'負担金一覧（R03.12.24）'!$F$8,0)*#REF!,0)</f>
        <v>#REF!</v>
      </c>
      <c r="S13" s="29" t="e">
        <f>IF(#REF!&gt;=2,IF((F13*G13)&gt;=20,1,""),"")</f>
        <v>#REF!</v>
      </c>
      <c r="T13" s="19" t="e">
        <f>IF(S13=1,ROUND(N13*'負担金一覧（R03.12.24）'!$B$12,0),0)</f>
        <v>#REF!</v>
      </c>
      <c r="U13" s="40">
        <f>ROUNDDOWN(N13*'負担金一覧（R03.12.24）'!$D$16,0)</f>
        <v>0</v>
      </c>
      <c r="V13" s="19">
        <f t="shared" si="6"/>
        <v>0</v>
      </c>
      <c r="W13" s="21">
        <f t="shared" si="7"/>
        <v>0</v>
      </c>
    </row>
    <row r="14" spans="1:23" ht="30" customHeight="1">
      <c r="A14" s="26">
        <v>10</v>
      </c>
      <c r="B14" s="102"/>
      <c r="C14" s="93"/>
      <c r="D14" s="93"/>
      <c r="E14" s="93"/>
      <c r="F14" s="8"/>
      <c r="G14" s="34"/>
      <c r="H14" s="16">
        <f t="shared" si="0"/>
        <v>0</v>
      </c>
      <c r="I14" s="16">
        <f t="shared" si="1"/>
        <v>0</v>
      </c>
      <c r="J14" s="80">
        <f t="shared" si="2"/>
        <v>0</v>
      </c>
      <c r="K14" s="14">
        <f t="shared" si="3"/>
        <v>0</v>
      </c>
      <c r="L14" s="20"/>
      <c r="M14" s="14">
        <f t="shared" si="4"/>
        <v>0</v>
      </c>
      <c r="N14" s="19">
        <f t="shared" si="5"/>
        <v>0</v>
      </c>
      <c r="O14" s="20"/>
      <c r="P14" s="19">
        <f>IF(O14=1,ROUND($J14*'負担金一覧（R03.12.24）'!#REF!,0)*#REF!,0)</f>
        <v>0</v>
      </c>
      <c r="Q14" s="29" t="e">
        <f>IF(#REF!&gt;=2,IF((F14*G14)&gt;=29,1,""),"")</f>
        <v>#REF!</v>
      </c>
      <c r="R14" s="19" t="e">
        <f>IF(Q14=1,ROUND(($J14+(L14*G14*4.1))*'負担金一覧（R03.12.24）'!$F$8,0)*#REF!,0)</f>
        <v>#REF!</v>
      </c>
      <c r="S14" s="29" t="e">
        <f>IF(#REF!&gt;=2,IF((F14*G14)&gt;=20,1,""),"")</f>
        <v>#REF!</v>
      </c>
      <c r="T14" s="19" t="e">
        <f>IF(S14=1,ROUND(N14*'負担金一覧（R03.12.24）'!$B$12,0),0)</f>
        <v>#REF!</v>
      </c>
      <c r="U14" s="40">
        <f>ROUNDDOWN(N14*'負担金一覧（R03.12.24）'!$D$16,0)</f>
        <v>0</v>
      </c>
      <c r="V14" s="19">
        <f t="shared" si="6"/>
        <v>0</v>
      </c>
      <c r="W14" s="21">
        <f t="shared" si="7"/>
        <v>0</v>
      </c>
    </row>
    <row r="15" spans="1:23" ht="30" customHeight="1">
      <c r="A15" s="26">
        <v>11</v>
      </c>
      <c r="B15" s="102"/>
      <c r="C15" s="93"/>
      <c r="D15" s="93"/>
      <c r="E15" s="93"/>
      <c r="F15" s="8"/>
      <c r="G15" s="34"/>
      <c r="H15" s="16">
        <f t="shared" si="0"/>
        <v>0</v>
      </c>
      <c r="I15" s="16">
        <f t="shared" si="1"/>
        <v>0</v>
      </c>
      <c r="J15" s="80">
        <f t="shared" si="2"/>
        <v>0</v>
      </c>
      <c r="K15" s="14">
        <f t="shared" si="3"/>
        <v>0</v>
      </c>
      <c r="L15" s="20"/>
      <c r="M15" s="14">
        <f t="shared" si="4"/>
        <v>0</v>
      </c>
      <c r="N15" s="19">
        <f t="shared" si="5"/>
        <v>0</v>
      </c>
      <c r="O15" s="20"/>
      <c r="P15" s="19">
        <f>IF(O15=1,ROUND($J15*'負担金一覧（R03.12.24）'!#REF!,0)*#REF!,0)</f>
        <v>0</v>
      </c>
      <c r="Q15" s="29" t="e">
        <f>IF(#REF!&gt;=2,IF((F15*G15)&gt;=29,1,""),"")</f>
        <v>#REF!</v>
      </c>
      <c r="R15" s="19" t="e">
        <f>IF(Q15=1,ROUND(($J15+(L15*G15*4.1))*'負担金一覧（R03.12.24）'!$F$8,0)*#REF!,0)</f>
        <v>#REF!</v>
      </c>
      <c r="S15" s="29" t="e">
        <f>IF(#REF!&gt;=2,IF((F15*G15)&gt;=20,1,""),"")</f>
        <v>#REF!</v>
      </c>
      <c r="T15" s="19" t="e">
        <f>IF(S15=1,ROUND(N15*'負担金一覧（R03.12.24）'!$B$12,0),0)</f>
        <v>#REF!</v>
      </c>
      <c r="U15" s="40">
        <f>ROUNDDOWN(N15*'負担金一覧（R03.12.24）'!$D$16,0)</f>
        <v>0</v>
      </c>
      <c r="V15" s="19">
        <f t="shared" si="6"/>
        <v>0</v>
      </c>
      <c r="W15" s="21">
        <f t="shared" si="7"/>
        <v>0</v>
      </c>
    </row>
    <row r="16" spans="1:23" ht="30" customHeight="1">
      <c r="A16" s="26">
        <v>12</v>
      </c>
      <c r="B16" s="102"/>
      <c r="C16" s="93"/>
      <c r="D16" s="93"/>
      <c r="E16" s="93"/>
      <c r="F16" s="8"/>
      <c r="G16" s="34"/>
      <c r="H16" s="16">
        <f t="shared" si="0"/>
        <v>0</v>
      </c>
      <c r="I16" s="16">
        <f t="shared" si="1"/>
        <v>0</v>
      </c>
      <c r="J16" s="80">
        <f t="shared" si="2"/>
        <v>0</v>
      </c>
      <c r="K16" s="14">
        <f t="shared" si="3"/>
        <v>0</v>
      </c>
      <c r="L16" s="20"/>
      <c r="M16" s="14">
        <f t="shared" si="4"/>
        <v>0</v>
      </c>
      <c r="N16" s="19">
        <f t="shared" si="5"/>
        <v>0</v>
      </c>
      <c r="O16" s="20"/>
      <c r="P16" s="19">
        <f>IF(O16=1,ROUND($J16*'負担金一覧（R03.12.24）'!#REF!,0)*#REF!,0)</f>
        <v>0</v>
      </c>
      <c r="Q16" s="29" t="e">
        <f>IF(#REF!&gt;=2,IF((F16*G16)&gt;=29,1,""),"")</f>
        <v>#REF!</v>
      </c>
      <c r="R16" s="19" t="e">
        <f>IF(Q16=1,ROUND(($J16+(L16*G16*4.1))*'負担金一覧（R03.12.24）'!$F$8,0)*#REF!,0)</f>
        <v>#REF!</v>
      </c>
      <c r="S16" s="29" t="e">
        <f>IF(#REF!&gt;=2,IF((F16*G16)&gt;=20,1,""),"")</f>
        <v>#REF!</v>
      </c>
      <c r="T16" s="19" t="e">
        <f>IF(S16=1,ROUND(N16*'負担金一覧（R03.12.24）'!$B$12,0),0)</f>
        <v>#REF!</v>
      </c>
      <c r="U16" s="40">
        <f>ROUNDDOWN(N16*'負担金一覧（R03.12.24）'!$D$16,0)</f>
        <v>0</v>
      </c>
      <c r="V16" s="19">
        <f t="shared" si="6"/>
        <v>0</v>
      </c>
      <c r="W16" s="21">
        <f t="shared" si="7"/>
        <v>0</v>
      </c>
    </row>
    <row r="17" spans="1:23" ht="30" customHeight="1">
      <c r="A17" s="26">
        <v>13</v>
      </c>
      <c r="B17" s="102"/>
      <c r="C17" s="93"/>
      <c r="D17" s="93"/>
      <c r="E17" s="93"/>
      <c r="F17" s="8"/>
      <c r="G17" s="34"/>
      <c r="H17" s="16">
        <f t="shared" si="0"/>
        <v>0</v>
      </c>
      <c r="I17" s="16">
        <f t="shared" si="1"/>
        <v>0</v>
      </c>
      <c r="J17" s="80">
        <f t="shared" si="2"/>
        <v>0</v>
      </c>
      <c r="K17" s="14">
        <f t="shared" si="3"/>
        <v>0</v>
      </c>
      <c r="L17" s="20"/>
      <c r="M17" s="14">
        <f t="shared" si="4"/>
        <v>0</v>
      </c>
      <c r="N17" s="19">
        <f t="shared" si="5"/>
        <v>0</v>
      </c>
      <c r="O17" s="20"/>
      <c r="P17" s="19">
        <f>IF(O17=1,ROUND($J17*'負担金一覧（R03.12.24）'!#REF!,0)*#REF!,0)</f>
        <v>0</v>
      </c>
      <c r="Q17" s="29" t="e">
        <f>IF(#REF!&gt;=2,IF((F17*G17)&gt;=29,1,""),"")</f>
        <v>#REF!</v>
      </c>
      <c r="R17" s="19" t="e">
        <f>IF(Q17=1,ROUND(($J17+(L17*G17*4.1))*'負担金一覧（R03.12.24）'!$F$8,0)*#REF!,0)</f>
        <v>#REF!</v>
      </c>
      <c r="S17" s="29" t="e">
        <f>IF(#REF!&gt;=2,IF((F17*G17)&gt;=20,1,""),"")</f>
        <v>#REF!</v>
      </c>
      <c r="T17" s="19" t="e">
        <f>IF(S17=1,ROUND(N17*'負担金一覧（R03.12.24）'!$B$12,0),0)</f>
        <v>#REF!</v>
      </c>
      <c r="U17" s="40">
        <f>ROUNDDOWN(N17*'負担金一覧（R03.12.24）'!$D$16,0)</f>
        <v>0</v>
      </c>
      <c r="V17" s="19">
        <f t="shared" si="6"/>
        <v>0</v>
      </c>
      <c r="W17" s="21">
        <f t="shared" si="7"/>
        <v>0</v>
      </c>
    </row>
    <row r="18" spans="1:23" ht="30" customHeight="1">
      <c r="A18" s="26">
        <v>14</v>
      </c>
      <c r="B18" s="102"/>
      <c r="C18" s="93"/>
      <c r="D18" s="93"/>
      <c r="E18" s="93"/>
      <c r="F18" s="8"/>
      <c r="G18" s="34"/>
      <c r="H18" s="16">
        <f t="shared" si="0"/>
        <v>0</v>
      </c>
      <c r="I18" s="16">
        <f t="shared" si="1"/>
        <v>0</v>
      </c>
      <c r="J18" s="80">
        <f t="shared" si="2"/>
        <v>0</v>
      </c>
      <c r="K18" s="14">
        <f t="shared" si="3"/>
        <v>0</v>
      </c>
      <c r="L18" s="20"/>
      <c r="M18" s="14">
        <f t="shared" si="4"/>
        <v>0</v>
      </c>
      <c r="N18" s="19">
        <f t="shared" si="5"/>
        <v>0</v>
      </c>
      <c r="O18" s="20"/>
      <c r="P18" s="19">
        <f>IF(O18=1,ROUND($J18*'負担金一覧（R03.12.24）'!#REF!,0)*#REF!,0)</f>
        <v>0</v>
      </c>
      <c r="Q18" s="29" t="e">
        <f>IF(#REF!&gt;=2,IF((F18*G18)&gt;=29,1,""),"")</f>
        <v>#REF!</v>
      </c>
      <c r="R18" s="19" t="e">
        <f>IF(Q18=1,ROUND(($J18+(L18*G18*4.1))*'負担金一覧（R03.12.24）'!$F$8,0)*#REF!,0)</f>
        <v>#REF!</v>
      </c>
      <c r="S18" s="29" t="e">
        <f>IF(#REF!&gt;=2,IF((F18*G18)&gt;=20,1,""),"")</f>
        <v>#REF!</v>
      </c>
      <c r="T18" s="19" t="e">
        <f>IF(S18=1,ROUND(N18*'負担金一覧（R03.12.24）'!$B$12,0),0)</f>
        <v>#REF!</v>
      </c>
      <c r="U18" s="40">
        <f>ROUNDDOWN(N18*'負担金一覧（R03.12.24）'!$D$16,0)</f>
        <v>0</v>
      </c>
      <c r="V18" s="19">
        <f t="shared" si="6"/>
        <v>0</v>
      </c>
      <c r="W18" s="21">
        <f t="shared" si="7"/>
        <v>0</v>
      </c>
    </row>
    <row r="19" spans="1:23" ht="30" customHeight="1">
      <c r="A19" s="26">
        <v>15</v>
      </c>
      <c r="B19" s="102"/>
      <c r="C19" s="93"/>
      <c r="D19" s="93"/>
      <c r="E19" s="93"/>
      <c r="F19" s="8"/>
      <c r="G19" s="34"/>
      <c r="H19" s="16">
        <f t="shared" si="0"/>
        <v>0</v>
      </c>
      <c r="I19" s="16">
        <f t="shared" si="1"/>
        <v>0</v>
      </c>
      <c r="J19" s="80">
        <f t="shared" si="2"/>
        <v>0</v>
      </c>
      <c r="K19" s="14">
        <f t="shared" si="3"/>
        <v>0</v>
      </c>
      <c r="L19" s="20"/>
      <c r="M19" s="14">
        <f t="shared" si="4"/>
        <v>0</v>
      </c>
      <c r="N19" s="19">
        <f t="shared" si="5"/>
        <v>0</v>
      </c>
      <c r="O19" s="20"/>
      <c r="P19" s="19">
        <f>IF(O19=1,ROUND($J19*'負担金一覧（R03.12.24）'!#REF!,0)*#REF!,0)</f>
        <v>0</v>
      </c>
      <c r="Q19" s="29" t="e">
        <f>IF(#REF!&gt;=2,IF((F19*G19)&gt;=29,1,""),"")</f>
        <v>#REF!</v>
      </c>
      <c r="R19" s="19" t="e">
        <f>IF(Q19=1,ROUND(($J19+(L19*G19*4.1))*'負担金一覧（R03.12.24）'!$F$8,0)*#REF!,0)</f>
        <v>#REF!</v>
      </c>
      <c r="S19" s="29" t="e">
        <f>IF(#REF!&gt;=2,IF((F19*G19)&gt;=20,1,""),"")</f>
        <v>#REF!</v>
      </c>
      <c r="T19" s="19" t="e">
        <f>IF(S19=1,ROUND(N19*'負担金一覧（R03.12.24）'!$B$12,0),0)</f>
        <v>#REF!</v>
      </c>
      <c r="U19" s="40">
        <f>ROUNDDOWN(N19*'負担金一覧（R03.12.24）'!$D$16,0)</f>
        <v>0</v>
      </c>
      <c r="V19" s="19">
        <f t="shared" si="6"/>
        <v>0</v>
      </c>
      <c r="W19" s="21">
        <f t="shared" si="7"/>
        <v>0</v>
      </c>
    </row>
    <row r="20" spans="1:23" ht="30" customHeight="1">
      <c r="A20" s="26">
        <v>16</v>
      </c>
      <c r="B20" s="102"/>
      <c r="C20" s="93"/>
      <c r="D20" s="93"/>
      <c r="E20" s="93"/>
      <c r="F20" s="8"/>
      <c r="G20" s="34"/>
      <c r="H20" s="16">
        <f t="shared" si="0"/>
        <v>0</v>
      </c>
      <c r="I20" s="16">
        <f t="shared" si="1"/>
        <v>0</v>
      </c>
      <c r="J20" s="80">
        <f t="shared" si="2"/>
        <v>0</v>
      </c>
      <c r="K20" s="14">
        <f t="shared" si="3"/>
        <v>0</v>
      </c>
      <c r="L20" s="20"/>
      <c r="M20" s="14">
        <f t="shared" si="4"/>
        <v>0</v>
      </c>
      <c r="N20" s="19">
        <f t="shared" si="5"/>
        <v>0</v>
      </c>
      <c r="O20" s="20"/>
      <c r="P20" s="19">
        <f>IF(O20=1,ROUND($J20*'負担金一覧（R03.12.24）'!#REF!,0)*#REF!,0)</f>
        <v>0</v>
      </c>
      <c r="Q20" s="29" t="e">
        <f>IF(#REF!&gt;=2,IF((F20*G20)&gt;=29,1,""),"")</f>
        <v>#REF!</v>
      </c>
      <c r="R20" s="19" t="e">
        <f>IF(Q20=1,ROUND(($J20+(L20*G20*4.1))*'負担金一覧（R03.12.24）'!$F$8,0)*#REF!,0)</f>
        <v>#REF!</v>
      </c>
      <c r="S20" s="29" t="e">
        <f>IF(#REF!&gt;=2,IF((F20*G20)&gt;=20,1,""),"")</f>
        <v>#REF!</v>
      </c>
      <c r="T20" s="19" t="e">
        <f>IF(S20=1,ROUND(N20*'負担金一覧（R03.12.24）'!$B$12,0),0)</f>
        <v>#REF!</v>
      </c>
      <c r="U20" s="40">
        <f>ROUNDDOWN(N20*'負担金一覧（R03.12.24）'!$D$16,0)</f>
        <v>0</v>
      </c>
      <c r="V20" s="19">
        <f t="shared" si="6"/>
        <v>0</v>
      </c>
      <c r="W20" s="21">
        <f t="shared" si="7"/>
        <v>0</v>
      </c>
    </row>
    <row r="21" spans="1:23" ht="30" customHeight="1">
      <c r="A21" s="26">
        <v>17</v>
      </c>
      <c r="B21" s="102"/>
      <c r="C21" s="93"/>
      <c r="D21" s="93"/>
      <c r="E21" s="93"/>
      <c r="F21" s="8"/>
      <c r="G21" s="34"/>
      <c r="H21" s="16">
        <f t="shared" si="0"/>
        <v>0</v>
      </c>
      <c r="I21" s="16">
        <f t="shared" si="1"/>
        <v>0</v>
      </c>
      <c r="J21" s="80">
        <f t="shared" si="2"/>
        <v>0</v>
      </c>
      <c r="K21" s="14">
        <f t="shared" si="3"/>
        <v>0</v>
      </c>
      <c r="L21" s="20"/>
      <c r="M21" s="14">
        <f t="shared" si="4"/>
        <v>0</v>
      </c>
      <c r="N21" s="19">
        <f t="shared" si="5"/>
        <v>0</v>
      </c>
      <c r="O21" s="20"/>
      <c r="P21" s="19">
        <f>IF(O21=1,ROUND($J21*'負担金一覧（R03.12.24）'!#REF!,0)*#REF!,0)</f>
        <v>0</v>
      </c>
      <c r="Q21" s="29" t="e">
        <f>IF(#REF!&gt;=2,IF((F21*G21)&gt;=29,1,""),"")</f>
        <v>#REF!</v>
      </c>
      <c r="R21" s="19" t="e">
        <f>IF(Q21=1,ROUND(($J21+(L21*G21*4.1))*'負担金一覧（R03.12.24）'!$F$8,0)*#REF!,0)</f>
        <v>#REF!</v>
      </c>
      <c r="S21" s="29" t="e">
        <f>IF(#REF!&gt;=2,IF((F21*G21)&gt;=20,1,""),"")</f>
        <v>#REF!</v>
      </c>
      <c r="T21" s="19" t="e">
        <f>IF(S21=1,ROUND(N21*'負担金一覧（R03.12.24）'!$B$12,0),0)</f>
        <v>#REF!</v>
      </c>
      <c r="U21" s="40">
        <f>ROUNDDOWN(N21*'負担金一覧（R03.12.24）'!$D$16,0)</f>
        <v>0</v>
      </c>
      <c r="V21" s="19">
        <f t="shared" si="6"/>
        <v>0</v>
      </c>
      <c r="W21" s="21">
        <f t="shared" si="7"/>
        <v>0</v>
      </c>
    </row>
    <row r="22" spans="1:23" ht="30" customHeight="1">
      <c r="A22" s="26">
        <v>18</v>
      </c>
      <c r="B22" s="102"/>
      <c r="C22" s="93"/>
      <c r="D22" s="93"/>
      <c r="E22" s="93"/>
      <c r="F22" s="8"/>
      <c r="G22" s="34"/>
      <c r="H22" s="16">
        <f t="shared" si="0"/>
        <v>0</v>
      </c>
      <c r="I22" s="16">
        <f t="shared" si="1"/>
        <v>0</v>
      </c>
      <c r="J22" s="80">
        <f t="shared" si="2"/>
        <v>0</v>
      </c>
      <c r="K22" s="14">
        <f t="shared" si="3"/>
        <v>0</v>
      </c>
      <c r="L22" s="20"/>
      <c r="M22" s="14">
        <f t="shared" si="4"/>
        <v>0</v>
      </c>
      <c r="N22" s="19">
        <f t="shared" si="5"/>
        <v>0</v>
      </c>
      <c r="O22" s="20"/>
      <c r="P22" s="19">
        <f>IF(O22=1,ROUND($J22*'負担金一覧（R03.12.24）'!#REF!,0)*#REF!,0)</f>
        <v>0</v>
      </c>
      <c r="Q22" s="29" t="e">
        <f>IF(#REF!&gt;=2,IF((F22*G22)&gt;=29,1,""),"")</f>
        <v>#REF!</v>
      </c>
      <c r="R22" s="19" t="e">
        <f>IF(Q22=1,ROUND(($J22+(L22*G22*4.1))*'負担金一覧（R03.12.24）'!$F$8,0)*#REF!,0)</f>
        <v>#REF!</v>
      </c>
      <c r="S22" s="29" t="e">
        <f>IF(#REF!&gt;=2,IF((F22*G22)&gt;=20,1,""),"")</f>
        <v>#REF!</v>
      </c>
      <c r="T22" s="19" t="e">
        <f>IF(S22=1,ROUND(N22*'負担金一覧（R03.12.24）'!$B$12,0),0)</f>
        <v>#REF!</v>
      </c>
      <c r="U22" s="40">
        <f>ROUNDDOWN(N22*'負担金一覧（R03.12.24）'!$D$16,0)</f>
        <v>0</v>
      </c>
      <c r="V22" s="19">
        <f t="shared" si="6"/>
        <v>0</v>
      </c>
      <c r="W22" s="21">
        <f t="shared" si="7"/>
        <v>0</v>
      </c>
    </row>
    <row r="23" spans="1:23" ht="30" customHeight="1">
      <c r="A23" s="26">
        <v>19</v>
      </c>
      <c r="B23" s="102"/>
      <c r="C23" s="93"/>
      <c r="D23" s="93"/>
      <c r="E23" s="93"/>
      <c r="F23" s="8"/>
      <c r="G23" s="34"/>
      <c r="H23" s="16">
        <f t="shared" si="0"/>
        <v>0</v>
      </c>
      <c r="I23" s="16">
        <f t="shared" si="1"/>
        <v>0</v>
      </c>
      <c r="J23" s="80">
        <f t="shared" si="2"/>
        <v>0</v>
      </c>
      <c r="K23" s="14">
        <f t="shared" si="3"/>
        <v>0</v>
      </c>
      <c r="L23" s="20"/>
      <c r="M23" s="14">
        <f t="shared" si="4"/>
        <v>0</v>
      </c>
      <c r="N23" s="19">
        <f t="shared" si="5"/>
        <v>0</v>
      </c>
      <c r="O23" s="20"/>
      <c r="P23" s="19">
        <f>IF(O23=1,ROUND($J23*'負担金一覧（R03.12.24）'!#REF!,0)*#REF!,0)</f>
        <v>0</v>
      </c>
      <c r="Q23" s="29" t="e">
        <f>IF(#REF!&gt;=2,IF((F23*G23)&gt;=29,1,""),"")</f>
        <v>#REF!</v>
      </c>
      <c r="R23" s="19" t="e">
        <f>IF(Q23=1,ROUND(($J23+(L23*G23*4.1))*'負担金一覧（R03.12.24）'!$F$8,0)*#REF!,0)</f>
        <v>#REF!</v>
      </c>
      <c r="S23" s="29" t="e">
        <f>IF(#REF!&gt;=2,IF((F23*G23)&gt;=20,1,""),"")</f>
        <v>#REF!</v>
      </c>
      <c r="T23" s="19" t="e">
        <f>IF(S23=1,ROUND(N23*'負担金一覧（R03.12.24）'!$B$12,0),0)</f>
        <v>#REF!</v>
      </c>
      <c r="U23" s="40">
        <f>ROUNDDOWN(N23*'負担金一覧（R03.12.24）'!$D$16,0)</f>
        <v>0</v>
      </c>
      <c r="V23" s="19">
        <f t="shared" si="6"/>
        <v>0</v>
      </c>
      <c r="W23" s="21">
        <f t="shared" si="7"/>
        <v>0</v>
      </c>
    </row>
    <row r="24" spans="1:23" ht="30" customHeight="1">
      <c r="A24" s="26">
        <v>20</v>
      </c>
      <c r="B24" s="102"/>
      <c r="C24" s="93"/>
      <c r="D24" s="93"/>
      <c r="E24" s="93"/>
      <c r="F24" s="8"/>
      <c r="G24" s="34"/>
      <c r="H24" s="16">
        <f t="shared" si="0"/>
        <v>0</v>
      </c>
      <c r="I24" s="16">
        <f t="shared" si="1"/>
        <v>0</v>
      </c>
      <c r="J24" s="80">
        <f t="shared" si="2"/>
        <v>0</v>
      </c>
      <c r="K24" s="14">
        <f t="shared" si="3"/>
        <v>0</v>
      </c>
      <c r="L24" s="20"/>
      <c r="M24" s="14">
        <f t="shared" si="4"/>
        <v>0</v>
      </c>
      <c r="N24" s="19">
        <f t="shared" si="5"/>
        <v>0</v>
      </c>
      <c r="O24" s="20"/>
      <c r="P24" s="19">
        <f>IF(O24=1,ROUND($J24*'負担金一覧（R03.12.24）'!#REF!,0)*#REF!,0)</f>
        <v>0</v>
      </c>
      <c r="Q24" s="29" t="e">
        <f>IF(#REF!&gt;=2,IF((F24*G24)&gt;=29,1,""),"")</f>
        <v>#REF!</v>
      </c>
      <c r="R24" s="19" t="e">
        <f>IF(Q24=1,ROUND(($J24+(L24*G24*4.1))*'負担金一覧（R03.12.24）'!$F$8,0)*#REF!,0)</f>
        <v>#REF!</v>
      </c>
      <c r="S24" s="29" t="e">
        <f>IF(#REF!&gt;=2,IF((F24*G24)&gt;=20,1,""),"")</f>
        <v>#REF!</v>
      </c>
      <c r="T24" s="19" t="e">
        <f>IF(S24=1,ROUND(N24*'負担金一覧（R03.12.24）'!$B$12,0),0)</f>
        <v>#REF!</v>
      </c>
      <c r="U24" s="40">
        <f>ROUNDDOWN(N24*'負担金一覧（R03.12.24）'!$D$16,0)</f>
        <v>0</v>
      </c>
      <c r="V24" s="19">
        <f t="shared" si="6"/>
        <v>0</v>
      </c>
      <c r="W24" s="21">
        <f t="shared" si="7"/>
        <v>0</v>
      </c>
    </row>
    <row r="25" spans="1:23" ht="30" customHeight="1">
      <c r="A25" s="26">
        <v>21</v>
      </c>
      <c r="B25" s="102"/>
      <c r="C25" s="93"/>
      <c r="D25" s="93"/>
      <c r="E25" s="93"/>
      <c r="F25" s="8"/>
      <c r="G25" s="34"/>
      <c r="H25" s="16">
        <f t="shared" si="0"/>
        <v>0</v>
      </c>
      <c r="I25" s="16">
        <f t="shared" si="1"/>
        <v>0</v>
      </c>
      <c r="J25" s="80">
        <f t="shared" si="2"/>
        <v>0</v>
      </c>
      <c r="K25" s="14">
        <f t="shared" si="3"/>
        <v>0</v>
      </c>
      <c r="L25" s="20"/>
      <c r="M25" s="14">
        <f t="shared" si="4"/>
        <v>0</v>
      </c>
      <c r="N25" s="19">
        <f t="shared" si="5"/>
        <v>0</v>
      </c>
      <c r="O25" s="20"/>
      <c r="P25" s="19">
        <f>IF(O25=1,ROUND($J25*'負担金一覧（R03.12.24）'!#REF!,0)*#REF!,0)</f>
        <v>0</v>
      </c>
      <c r="Q25" s="29" t="e">
        <f>IF(#REF!&gt;=2,IF((F25*G25)&gt;=29,1,""),"")</f>
        <v>#REF!</v>
      </c>
      <c r="R25" s="19" t="e">
        <f>IF(Q25=1,ROUND(($J25+(L25*G25*4.1))*'負担金一覧（R03.12.24）'!$F$8,0)*#REF!,0)</f>
        <v>#REF!</v>
      </c>
      <c r="S25" s="29" t="e">
        <f>IF(#REF!&gt;=2,IF((F25*G25)&gt;=20,1,""),"")</f>
        <v>#REF!</v>
      </c>
      <c r="T25" s="19" t="e">
        <f>IF(S25=1,ROUND(N25*'負担金一覧（R03.12.24）'!$B$12,0),0)</f>
        <v>#REF!</v>
      </c>
      <c r="U25" s="40">
        <f>ROUNDDOWN(N25*'負担金一覧（R03.12.24）'!$D$16,0)</f>
        <v>0</v>
      </c>
      <c r="V25" s="19">
        <f t="shared" si="6"/>
        <v>0</v>
      </c>
      <c r="W25" s="21">
        <f t="shared" si="7"/>
        <v>0</v>
      </c>
    </row>
    <row r="26" spans="1:23" ht="30" customHeight="1">
      <c r="A26" s="26">
        <v>22</v>
      </c>
      <c r="B26" s="102"/>
      <c r="C26" s="93"/>
      <c r="D26" s="93"/>
      <c r="E26" s="93"/>
      <c r="F26" s="8"/>
      <c r="G26" s="34"/>
      <c r="H26" s="16">
        <f t="shared" si="0"/>
        <v>0</v>
      </c>
      <c r="I26" s="16">
        <f t="shared" si="1"/>
        <v>0</v>
      </c>
      <c r="J26" s="80">
        <f t="shared" si="2"/>
        <v>0</v>
      </c>
      <c r="K26" s="14">
        <f t="shared" si="3"/>
        <v>0</v>
      </c>
      <c r="L26" s="20"/>
      <c r="M26" s="14">
        <f t="shared" si="4"/>
        <v>0</v>
      </c>
      <c r="N26" s="19">
        <f t="shared" si="5"/>
        <v>0</v>
      </c>
      <c r="O26" s="20"/>
      <c r="P26" s="19">
        <f>IF(O26=1,ROUND($J26*'負担金一覧（R03.12.24）'!#REF!,0)*#REF!,0)</f>
        <v>0</v>
      </c>
      <c r="Q26" s="29" t="e">
        <f>IF(#REF!&gt;=2,IF((F26*G26)&gt;=29,1,""),"")</f>
        <v>#REF!</v>
      </c>
      <c r="R26" s="19" t="e">
        <f>IF(Q26=1,ROUND(($J26+(L26*G26*4.1))*'負担金一覧（R03.12.24）'!$F$8,0)*#REF!,0)</f>
        <v>#REF!</v>
      </c>
      <c r="S26" s="29" t="e">
        <f>IF(#REF!&gt;=2,IF((F26*G26)&gt;=20,1,""),"")</f>
        <v>#REF!</v>
      </c>
      <c r="T26" s="19" t="e">
        <f>IF(S26=1,ROUND(N26*'負担金一覧（R03.12.24）'!$B$12,0),0)</f>
        <v>#REF!</v>
      </c>
      <c r="U26" s="40">
        <f>ROUNDDOWN(N26*'負担金一覧（R03.12.24）'!$D$16,0)</f>
        <v>0</v>
      </c>
      <c r="V26" s="19">
        <f t="shared" si="6"/>
        <v>0</v>
      </c>
      <c r="W26" s="21">
        <f t="shared" si="7"/>
        <v>0</v>
      </c>
    </row>
    <row r="27" spans="1:23" ht="30" customHeight="1">
      <c r="A27" s="26">
        <v>23</v>
      </c>
      <c r="B27" s="102"/>
      <c r="C27" s="93"/>
      <c r="D27" s="93"/>
      <c r="E27" s="93"/>
      <c r="F27" s="8"/>
      <c r="G27" s="34"/>
      <c r="H27" s="16">
        <f t="shared" si="0"/>
        <v>0</v>
      </c>
      <c r="I27" s="16">
        <f t="shared" si="1"/>
        <v>0</v>
      </c>
      <c r="J27" s="80">
        <f t="shared" si="2"/>
        <v>0</v>
      </c>
      <c r="K27" s="14">
        <f t="shared" si="3"/>
        <v>0</v>
      </c>
      <c r="L27" s="20"/>
      <c r="M27" s="14">
        <f t="shared" si="4"/>
        <v>0</v>
      </c>
      <c r="N27" s="19">
        <f t="shared" si="5"/>
        <v>0</v>
      </c>
      <c r="O27" s="20"/>
      <c r="P27" s="19">
        <f>IF(O27=1,ROUND($J27*'負担金一覧（R03.12.24）'!#REF!,0)*#REF!,0)</f>
        <v>0</v>
      </c>
      <c r="Q27" s="29" t="e">
        <f>IF(#REF!&gt;=2,IF((F27*G27)&gt;=29,1,""),"")</f>
        <v>#REF!</v>
      </c>
      <c r="R27" s="19" t="e">
        <f>IF(Q27=1,ROUND(($J27+(L27*G27*4.1))*'負担金一覧（R03.12.24）'!$F$8,0)*#REF!,0)</f>
        <v>#REF!</v>
      </c>
      <c r="S27" s="29" t="e">
        <f>IF(#REF!&gt;=2,IF((F27*G27)&gt;=20,1,""),"")</f>
        <v>#REF!</v>
      </c>
      <c r="T27" s="19" t="e">
        <f>IF(S27=1,ROUND(N27*'負担金一覧（R03.12.24）'!$B$12,0),0)</f>
        <v>#REF!</v>
      </c>
      <c r="U27" s="40">
        <f>ROUNDDOWN(N27*'負担金一覧（R03.12.24）'!$D$16,0)</f>
        <v>0</v>
      </c>
      <c r="V27" s="19">
        <f t="shared" si="6"/>
        <v>0</v>
      </c>
      <c r="W27" s="21">
        <f t="shared" si="7"/>
        <v>0</v>
      </c>
    </row>
    <row r="28" spans="1:23" ht="30" customHeight="1">
      <c r="A28" s="26">
        <v>24</v>
      </c>
      <c r="B28" s="102"/>
      <c r="C28" s="93"/>
      <c r="D28" s="93"/>
      <c r="E28" s="93"/>
      <c r="F28" s="8"/>
      <c r="G28" s="34"/>
      <c r="H28" s="16">
        <f t="shared" si="0"/>
        <v>0</v>
      </c>
      <c r="I28" s="16">
        <f t="shared" si="1"/>
        <v>0</v>
      </c>
      <c r="J28" s="80">
        <f t="shared" si="2"/>
        <v>0</v>
      </c>
      <c r="K28" s="14">
        <f t="shared" si="3"/>
        <v>0</v>
      </c>
      <c r="L28" s="20"/>
      <c r="M28" s="14">
        <f t="shared" si="4"/>
        <v>0</v>
      </c>
      <c r="N28" s="19">
        <f t="shared" si="5"/>
        <v>0</v>
      </c>
      <c r="O28" s="20"/>
      <c r="P28" s="19">
        <f>IF(O28=1,ROUND($J28*'負担金一覧（R03.12.24）'!#REF!,0)*#REF!,0)</f>
        <v>0</v>
      </c>
      <c r="Q28" s="29" t="e">
        <f>IF(#REF!&gt;=2,IF((F28*G28)&gt;=29,1,""),"")</f>
        <v>#REF!</v>
      </c>
      <c r="R28" s="19" t="e">
        <f>IF(Q28=1,ROUND(($J28+(L28*G28*4.1))*'負担金一覧（R03.12.24）'!$F$8,0)*#REF!,0)</f>
        <v>#REF!</v>
      </c>
      <c r="S28" s="29" t="e">
        <f>IF(#REF!&gt;=2,IF((F28*G28)&gt;=20,1,""),"")</f>
        <v>#REF!</v>
      </c>
      <c r="T28" s="19" t="e">
        <f>IF(S28=1,ROUND(N28*'負担金一覧（R03.12.24）'!$B$12,0),0)</f>
        <v>#REF!</v>
      </c>
      <c r="U28" s="40">
        <f>ROUNDDOWN(N28*'負担金一覧（R03.12.24）'!$D$16,0)</f>
        <v>0</v>
      </c>
      <c r="V28" s="19">
        <f t="shared" si="6"/>
        <v>0</v>
      </c>
      <c r="W28" s="21">
        <f t="shared" si="7"/>
        <v>0</v>
      </c>
    </row>
    <row r="29" spans="1:23" ht="30" customHeight="1" thickBot="1">
      <c r="A29" s="26">
        <v>25</v>
      </c>
      <c r="B29" s="103"/>
      <c r="C29" s="94"/>
      <c r="D29" s="94"/>
      <c r="E29" s="94"/>
      <c r="F29" s="33"/>
      <c r="G29" s="35"/>
      <c r="H29" s="18">
        <f t="shared" si="0"/>
        <v>0</v>
      </c>
      <c r="I29" s="18">
        <f t="shared" si="1"/>
        <v>0</v>
      </c>
      <c r="J29" s="81">
        <f t="shared" si="2"/>
        <v>0</v>
      </c>
      <c r="K29" s="22">
        <f t="shared" si="3"/>
        <v>0</v>
      </c>
      <c r="L29" s="23"/>
      <c r="M29" s="22">
        <f t="shared" si="4"/>
        <v>0</v>
      </c>
      <c r="N29" s="22">
        <f t="shared" si="5"/>
        <v>0</v>
      </c>
      <c r="O29" s="23"/>
      <c r="P29" s="22">
        <f>IF(O29=1,ROUND($J29*'負担金一覧（R03.12.24）'!#REF!,0)*#REF!,0)</f>
        <v>0</v>
      </c>
      <c r="Q29" s="30" t="e">
        <f>IF(#REF!&gt;=2,IF((F29*G29)&gt;=29,1,""),"")</f>
        <v>#REF!</v>
      </c>
      <c r="R29" s="22" t="e">
        <f>IF(Q29=1,ROUND(($J29+(L29*G29*4.1))*'負担金一覧（R03.12.24）'!$F$8,0)*#REF!,0)</f>
        <v>#REF!</v>
      </c>
      <c r="S29" s="30" t="e">
        <f>IF(#REF!&gt;=2,IF((F29*G29)&gt;=20,1,""),"")</f>
        <v>#REF!</v>
      </c>
      <c r="T29" s="22" t="e">
        <f>IF(S29=1,ROUND(N29*'負担金一覧（R03.12.24）'!$B$12,0),0)</f>
        <v>#REF!</v>
      </c>
      <c r="U29" s="22">
        <f>ROUNDDOWN(N29*'負担金一覧（R03.12.24）'!$D$16,0)</f>
        <v>0</v>
      </c>
      <c r="V29" s="22">
        <f t="shared" si="6"/>
        <v>0</v>
      </c>
      <c r="W29" s="24">
        <f t="shared" si="7"/>
        <v>0</v>
      </c>
    </row>
  </sheetData>
  <protectedRanges>
    <protectedRange sqref="O5:O29 S5:S29 Q5:Q29 L5:L29 C5:G29" name="範囲1"/>
  </protectedRanges>
  <mergeCells count="16">
    <mergeCell ref="N3:N4"/>
    <mergeCell ref="S3:T3"/>
    <mergeCell ref="U3:U4"/>
    <mergeCell ref="V3:V4"/>
    <mergeCell ref="W3:W4"/>
    <mergeCell ref="O3:P3"/>
    <mergeCell ref="B3:B4"/>
    <mergeCell ref="C3:E3"/>
    <mergeCell ref="F3:G3"/>
    <mergeCell ref="H3:H4"/>
    <mergeCell ref="I3:I4"/>
    <mergeCell ref="Q3:R3"/>
    <mergeCell ref="J3:J4"/>
    <mergeCell ref="K3:K4"/>
    <mergeCell ref="L3:L4"/>
    <mergeCell ref="M3:M4"/>
  </mergeCells>
  <phoneticPr fontId="2"/>
  <dataValidations count="2">
    <dataValidation allowBlank="1" showInputMessage="1" showErrorMessage="1" error="入力できるのは1のみです" sqref="Q5:Q11"/>
    <dataValidation type="whole" allowBlank="1" showInputMessage="1" showErrorMessage="1" error="入力できるのは1のみです" sqref="O5:O29 Q12:Q29 S5:S29">
      <formula1>0</formula1>
      <formula2>1</formula2>
    </dataValidation>
  </dataValidations>
  <printOptions horizontalCentered="1"/>
  <pageMargins left="0.15748031496062992" right="0.15748031496062992" top="0.78740157480314965" bottom="0.6692913385826772" header="0.31496062992125984" footer="0.31496062992125984"/>
  <pageSetup paperSize="9" scale="67" orientation="landscape" cellComments="asDisplayed" r:id="rId1"/>
  <headerFooter>
    <oddHeader>&amp;L&amp;"ＭＳ ゴシック,太字"&amp;12人件費見積シート（その他・単発契約）&amp;R&amp;"ＭＳ ゴシック,太字"&amp;12【様式５】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pane xSplit="1" ySplit="3" topLeftCell="B4" activePane="bottomRight" state="frozen"/>
      <selection activeCell="Y7" sqref="Y7"/>
      <selection pane="topRight" activeCell="Y7" sqref="Y7"/>
      <selection pane="bottomLeft" activeCell="Y7" sqref="Y7"/>
      <selection pane="bottomRight" activeCell="N12" sqref="N12"/>
    </sheetView>
  </sheetViews>
  <sheetFormatPr defaultRowHeight="36" customHeight="1"/>
  <cols>
    <col min="1" max="1" width="3" bestFit="1" customWidth="1"/>
    <col min="2" max="2" width="7.125" customWidth="1"/>
    <col min="3" max="3" width="8.625" style="83" customWidth="1"/>
    <col min="4" max="4" width="7.625" style="100" bestFit="1" customWidth="1"/>
    <col min="5" max="5" width="12.625" style="2" hidden="1" customWidth="1"/>
    <col min="6" max="6" width="6.75" style="2" bestFit="1" customWidth="1"/>
    <col min="7" max="7" width="12.625" style="2" hidden="1" customWidth="1"/>
    <col min="8" max="8" width="12.625" style="7" hidden="1" customWidth="1"/>
    <col min="9" max="9" width="10.625" style="2" hidden="1" customWidth="1"/>
    <col min="10" max="10" width="12.625" style="2" hidden="1" customWidth="1"/>
    <col min="11" max="11" width="12.625" customWidth="1"/>
  </cols>
  <sheetData>
    <row r="1" spans="1:11" ht="83.25" customHeight="1" thickBot="1">
      <c r="B1" s="104"/>
      <c r="C1" s="84"/>
      <c r="D1" s="85" t="s">
        <v>1</v>
      </c>
      <c r="E1" s="5"/>
      <c r="H1" s="2"/>
      <c r="K1" s="2"/>
    </row>
    <row r="2" spans="1:11" ht="30" customHeight="1" thickTop="1" thickBot="1">
      <c r="B2" s="123" t="s">
        <v>65</v>
      </c>
      <c r="C2" s="134" t="s">
        <v>66</v>
      </c>
      <c r="D2" s="136" t="s">
        <v>67</v>
      </c>
      <c r="E2" s="112" t="s">
        <v>19</v>
      </c>
      <c r="F2" s="121" t="s">
        <v>47</v>
      </c>
      <c r="G2" s="112" t="s">
        <v>20</v>
      </c>
      <c r="H2" s="112" t="s">
        <v>21</v>
      </c>
      <c r="I2" s="131" t="s">
        <v>24</v>
      </c>
      <c r="J2" s="112" t="s">
        <v>25</v>
      </c>
      <c r="K2" s="129" t="s">
        <v>18</v>
      </c>
    </row>
    <row r="3" spans="1:11" ht="21" customHeight="1" thickBot="1">
      <c r="B3" s="124"/>
      <c r="C3" s="135"/>
      <c r="D3" s="137"/>
      <c r="E3" s="112"/>
      <c r="F3" s="122"/>
      <c r="G3" s="113"/>
      <c r="H3" s="113"/>
      <c r="I3" s="132"/>
      <c r="J3" s="113"/>
      <c r="K3" s="130"/>
    </row>
    <row r="4" spans="1:11" ht="30" customHeight="1" thickTop="1">
      <c r="A4" s="26">
        <v>1</v>
      </c>
      <c r="B4" s="101"/>
      <c r="C4" s="92"/>
      <c r="D4" s="97"/>
      <c r="E4" s="40">
        <f>C4*D4</f>
        <v>0</v>
      </c>
      <c r="F4" s="12"/>
      <c r="G4" s="40">
        <f t="shared" ref="G4:G28" si="0">D4*F4</f>
        <v>0</v>
      </c>
      <c r="H4" s="40">
        <f>E4+G4</f>
        <v>0</v>
      </c>
      <c r="I4" s="40">
        <f>ROUNDDOWN(H4*'負担金一覧（R03.12.24）'!$D$16,0)</f>
        <v>0</v>
      </c>
      <c r="J4" s="40">
        <f>I4</f>
        <v>0</v>
      </c>
      <c r="K4" s="17">
        <f t="shared" ref="K4:K28" si="1">H4+J4</f>
        <v>0</v>
      </c>
    </row>
    <row r="5" spans="1:11" ht="30" customHeight="1">
      <c r="A5" s="26">
        <v>2</v>
      </c>
      <c r="B5" s="102"/>
      <c r="C5" s="93"/>
      <c r="D5" s="98"/>
      <c r="E5" s="40">
        <f t="shared" ref="E5:E28" si="2">C5*2*D5</f>
        <v>0</v>
      </c>
      <c r="F5" s="20"/>
      <c r="G5" s="40">
        <f t="shared" si="0"/>
        <v>0</v>
      </c>
      <c r="H5" s="19">
        <f t="shared" ref="H5:H28" si="3">E5+G5</f>
        <v>0</v>
      </c>
      <c r="I5" s="40">
        <f>ROUNDDOWN(H5*'負担金一覧（R03.12.24）'!$D$16,0)</f>
        <v>0</v>
      </c>
      <c r="J5" s="19">
        <f t="shared" ref="J5:J28" si="4">I5</f>
        <v>0</v>
      </c>
      <c r="K5" s="21">
        <f t="shared" si="1"/>
        <v>0</v>
      </c>
    </row>
    <row r="6" spans="1:11" ht="30" customHeight="1">
      <c r="A6" s="26">
        <v>3</v>
      </c>
      <c r="B6" s="102"/>
      <c r="C6" s="93"/>
      <c r="D6" s="98"/>
      <c r="E6" s="40">
        <f t="shared" si="2"/>
        <v>0</v>
      </c>
      <c r="F6" s="20"/>
      <c r="G6" s="40">
        <f t="shared" si="0"/>
        <v>0</v>
      </c>
      <c r="H6" s="19">
        <f t="shared" si="3"/>
        <v>0</v>
      </c>
      <c r="I6" s="40">
        <f>ROUNDDOWN(H6*'負担金一覧（R03.12.24）'!$D$16,0)</f>
        <v>0</v>
      </c>
      <c r="J6" s="19">
        <f t="shared" si="4"/>
        <v>0</v>
      </c>
      <c r="K6" s="21">
        <f t="shared" si="1"/>
        <v>0</v>
      </c>
    </row>
    <row r="7" spans="1:11" ht="30" customHeight="1">
      <c r="A7" s="26">
        <v>4</v>
      </c>
      <c r="B7" s="102"/>
      <c r="C7" s="93"/>
      <c r="D7" s="98"/>
      <c r="E7" s="40">
        <f t="shared" si="2"/>
        <v>0</v>
      </c>
      <c r="F7" s="20"/>
      <c r="G7" s="40">
        <f t="shared" si="0"/>
        <v>0</v>
      </c>
      <c r="H7" s="19">
        <f t="shared" si="3"/>
        <v>0</v>
      </c>
      <c r="I7" s="40">
        <f>ROUNDDOWN(H7*'負担金一覧（R03.12.24）'!$D$16,0)</f>
        <v>0</v>
      </c>
      <c r="J7" s="19">
        <f t="shared" si="4"/>
        <v>0</v>
      </c>
      <c r="K7" s="21">
        <f t="shared" si="1"/>
        <v>0</v>
      </c>
    </row>
    <row r="8" spans="1:11" ht="30" customHeight="1">
      <c r="A8" s="26">
        <v>5</v>
      </c>
      <c r="B8" s="102"/>
      <c r="C8" s="93"/>
      <c r="D8" s="98"/>
      <c r="E8" s="40">
        <f t="shared" si="2"/>
        <v>0</v>
      </c>
      <c r="F8" s="20"/>
      <c r="G8" s="40">
        <f t="shared" si="0"/>
        <v>0</v>
      </c>
      <c r="H8" s="19">
        <f t="shared" si="3"/>
        <v>0</v>
      </c>
      <c r="I8" s="40">
        <f>ROUNDDOWN(H8*'負担金一覧（R03.12.24）'!$D$16,0)</f>
        <v>0</v>
      </c>
      <c r="J8" s="19">
        <f t="shared" si="4"/>
        <v>0</v>
      </c>
      <c r="K8" s="21">
        <f t="shared" si="1"/>
        <v>0</v>
      </c>
    </row>
    <row r="9" spans="1:11" ht="30" customHeight="1">
      <c r="A9" s="26">
        <v>6</v>
      </c>
      <c r="B9" s="102"/>
      <c r="C9" s="93"/>
      <c r="D9" s="98"/>
      <c r="E9" s="40">
        <f t="shared" si="2"/>
        <v>0</v>
      </c>
      <c r="F9" s="20"/>
      <c r="G9" s="40">
        <f t="shared" si="0"/>
        <v>0</v>
      </c>
      <c r="H9" s="19">
        <f t="shared" si="3"/>
        <v>0</v>
      </c>
      <c r="I9" s="40">
        <f>ROUNDDOWN(H9*'負担金一覧（R03.12.24）'!$D$16,0)</f>
        <v>0</v>
      </c>
      <c r="J9" s="19">
        <f t="shared" si="4"/>
        <v>0</v>
      </c>
      <c r="K9" s="21">
        <f t="shared" si="1"/>
        <v>0</v>
      </c>
    </row>
    <row r="10" spans="1:11" ht="30" customHeight="1">
      <c r="A10" s="26">
        <v>7</v>
      </c>
      <c r="B10" s="102"/>
      <c r="C10" s="93"/>
      <c r="D10" s="98"/>
      <c r="E10" s="40">
        <f t="shared" si="2"/>
        <v>0</v>
      </c>
      <c r="F10" s="20"/>
      <c r="G10" s="40">
        <f t="shared" si="0"/>
        <v>0</v>
      </c>
      <c r="H10" s="19">
        <f t="shared" si="3"/>
        <v>0</v>
      </c>
      <c r="I10" s="40">
        <f>ROUNDDOWN(H10*'負担金一覧（R03.12.24）'!$D$16,0)</f>
        <v>0</v>
      </c>
      <c r="J10" s="19">
        <f t="shared" si="4"/>
        <v>0</v>
      </c>
      <c r="K10" s="21">
        <f t="shared" si="1"/>
        <v>0</v>
      </c>
    </row>
    <row r="11" spans="1:11" ht="30" customHeight="1">
      <c r="A11" s="26">
        <v>8</v>
      </c>
      <c r="B11" s="102"/>
      <c r="C11" s="93"/>
      <c r="D11" s="98"/>
      <c r="E11" s="40">
        <f t="shared" si="2"/>
        <v>0</v>
      </c>
      <c r="F11" s="20"/>
      <c r="G11" s="40">
        <f t="shared" si="0"/>
        <v>0</v>
      </c>
      <c r="H11" s="19">
        <f t="shared" si="3"/>
        <v>0</v>
      </c>
      <c r="I11" s="40">
        <f>ROUNDDOWN(H11*'負担金一覧（R03.12.24）'!$D$16,0)</f>
        <v>0</v>
      </c>
      <c r="J11" s="19">
        <f t="shared" si="4"/>
        <v>0</v>
      </c>
      <c r="K11" s="21">
        <f t="shared" si="1"/>
        <v>0</v>
      </c>
    </row>
    <row r="12" spans="1:11" ht="30" customHeight="1">
      <c r="A12" s="26">
        <v>9</v>
      </c>
      <c r="B12" s="102"/>
      <c r="C12" s="93"/>
      <c r="D12" s="98"/>
      <c r="E12" s="40">
        <f t="shared" si="2"/>
        <v>0</v>
      </c>
      <c r="F12" s="20"/>
      <c r="G12" s="40">
        <f t="shared" si="0"/>
        <v>0</v>
      </c>
      <c r="H12" s="19">
        <f t="shared" si="3"/>
        <v>0</v>
      </c>
      <c r="I12" s="40">
        <f>ROUNDDOWN(H12*'負担金一覧（R03.12.24）'!$D$16,0)</f>
        <v>0</v>
      </c>
      <c r="J12" s="19">
        <f t="shared" si="4"/>
        <v>0</v>
      </c>
      <c r="K12" s="21">
        <f t="shared" si="1"/>
        <v>0</v>
      </c>
    </row>
    <row r="13" spans="1:11" ht="30" customHeight="1">
      <c r="A13" s="26">
        <v>10</v>
      </c>
      <c r="B13" s="102"/>
      <c r="C13" s="93"/>
      <c r="D13" s="98"/>
      <c r="E13" s="40">
        <f t="shared" si="2"/>
        <v>0</v>
      </c>
      <c r="F13" s="20"/>
      <c r="G13" s="40">
        <f t="shared" si="0"/>
        <v>0</v>
      </c>
      <c r="H13" s="19">
        <f t="shared" si="3"/>
        <v>0</v>
      </c>
      <c r="I13" s="40">
        <f>ROUNDDOWN(H13*'負担金一覧（R03.12.24）'!$D$16,0)</f>
        <v>0</v>
      </c>
      <c r="J13" s="19">
        <f t="shared" si="4"/>
        <v>0</v>
      </c>
      <c r="K13" s="21">
        <f t="shared" si="1"/>
        <v>0</v>
      </c>
    </row>
    <row r="14" spans="1:11" ht="30" customHeight="1">
      <c r="A14" s="26">
        <v>11</v>
      </c>
      <c r="B14" s="102"/>
      <c r="C14" s="93"/>
      <c r="D14" s="98"/>
      <c r="E14" s="40">
        <f t="shared" si="2"/>
        <v>0</v>
      </c>
      <c r="F14" s="20"/>
      <c r="G14" s="40">
        <f t="shared" si="0"/>
        <v>0</v>
      </c>
      <c r="H14" s="19">
        <f t="shared" si="3"/>
        <v>0</v>
      </c>
      <c r="I14" s="40">
        <f>ROUNDDOWN(H14*'負担金一覧（R03.12.24）'!$D$16,0)</f>
        <v>0</v>
      </c>
      <c r="J14" s="19">
        <f t="shared" si="4"/>
        <v>0</v>
      </c>
      <c r="K14" s="21">
        <f t="shared" si="1"/>
        <v>0</v>
      </c>
    </row>
    <row r="15" spans="1:11" ht="30" customHeight="1">
      <c r="A15" s="26">
        <v>12</v>
      </c>
      <c r="B15" s="102"/>
      <c r="C15" s="93"/>
      <c r="D15" s="98"/>
      <c r="E15" s="40">
        <f t="shared" si="2"/>
        <v>0</v>
      </c>
      <c r="F15" s="20"/>
      <c r="G15" s="40">
        <f t="shared" si="0"/>
        <v>0</v>
      </c>
      <c r="H15" s="19">
        <f t="shared" si="3"/>
        <v>0</v>
      </c>
      <c r="I15" s="40">
        <f>ROUNDDOWN(H15*'負担金一覧（R03.12.24）'!$D$16,0)</f>
        <v>0</v>
      </c>
      <c r="J15" s="19">
        <f t="shared" si="4"/>
        <v>0</v>
      </c>
      <c r="K15" s="21">
        <f t="shared" si="1"/>
        <v>0</v>
      </c>
    </row>
    <row r="16" spans="1:11" ht="30" customHeight="1">
      <c r="A16" s="26">
        <v>13</v>
      </c>
      <c r="B16" s="102"/>
      <c r="C16" s="93"/>
      <c r="D16" s="98"/>
      <c r="E16" s="40">
        <f t="shared" si="2"/>
        <v>0</v>
      </c>
      <c r="F16" s="20"/>
      <c r="G16" s="40">
        <f t="shared" si="0"/>
        <v>0</v>
      </c>
      <c r="H16" s="19">
        <f t="shared" si="3"/>
        <v>0</v>
      </c>
      <c r="I16" s="40">
        <f>ROUNDDOWN(H16*'負担金一覧（R03.12.24）'!$D$16,0)</f>
        <v>0</v>
      </c>
      <c r="J16" s="19">
        <f t="shared" si="4"/>
        <v>0</v>
      </c>
      <c r="K16" s="21">
        <f t="shared" si="1"/>
        <v>0</v>
      </c>
    </row>
    <row r="17" spans="1:11" ht="30" customHeight="1">
      <c r="A17" s="26">
        <v>14</v>
      </c>
      <c r="B17" s="102"/>
      <c r="C17" s="93"/>
      <c r="D17" s="98"/>
      <c r="E17" s="40">
        <f t="shared" si="2"/>
        <v>0</v>
      </c>
      <c r="F17" s="20"/>
      <c r="G17" s="40">
        <f t="shared" si="0"/>
        <v>0</v>
      </c>
      <c r="H17" s="19">
        <f t="shared" si="3"/>
        <v>0</v>
      </c>
      <c r="I17" s="40">
        <f>ROUNDDOWN(H17*'負担金一覧（R03.12.24）'!$D$16,0)</f>
        <v>0</v>
      </c>
      <c r="J17" s="19">
        <f t="shared" si="4"/>
        <v>0</v>
      </c>
      <c r="K17" s="21">
        <f t="shared" si="1"/>
        <v>0</v>
      </c>
    </row>
    <row r="18" spans="1:11" ht="30" customHeight="1">
      <c r="A18" s="26">
        <v>15</v>
      </c>
      <c r="B18" s="102"/>
      <c r="C18" s="93"/>
      <c r="D18" s="98"/>
      <c r="E18" s="40">
        <f t="shared" si="2"/>
        <v>0</v>
      </c>
      <c r="F18" s="20"/>
      <c r="G18" s="40">
        <f t="shared" si="0"/>
        <v>0</v>
      </c>
      <c r="H18" s="19">
        <f t="shared" si="3"/>
        <v>0</v>
      </c>
      <c r="I18" s="40">
        <f>ROUNDDOWN(H18*'負担金一覧（R03.12.24）'!$D$16,0)</f>
        <v>0</v>
      </c>
      <c r="J18" s="19">
        <f t="shared" si="4"/>
        <v>0</v>
      </c>
      <c r="K18" s="21">
        <f t="shared" si="1"/>
        <v>0</v>
      </c>
    </row>
    <row r="19" spans="1:11" ht="30" customHeight="1">
      <c r="A19" s="26">
        <v>16</v>
      </c>
      <c r="B19" s="102"/>
      <c r="C19" s="93"/>
      <c r="D19" s="98"/>
      <c r="E19" s="40">
        <f t="shared" si="2"/>
        <v>0</v>
      </c>
      <c r="F19" s="20"/>
      <c r="G19" s="40">
        <f t="shared" si="0"/>
        <v>0</v>
      </c>
      <c r="H19" s="19">
        <f t="shared" si="3"/>
        <v>0</v>
      </c>
      <c r="I19" s="40">
        <f>ROUNDDOWN(H19*'負担金一覧（R03.12.24）'!$D$16,0)</f>
        <v>0</v>
      </c>
      <c r="J19" s="19">
        <f t="shared" si="4"/>
        <v>0</v>
      </c>
      <c r="K19" s="21">
        <f t="shared" si="1"/>
        <v>0</v>
      </c>
    </row>
    <row r="20" spans="1:11" ht="30" customHeight="1">
      <c r="A20" s="26">
        <v>17</v>
      </c>
      <c r="B20" s="102"/>
      <c r="C20" s="93"/>
      <c r="D20" s="98"/>
      <c r="E20" s="40">
        <f t="shared" si="2"/>
        <v>0</v>
      </c>
      <c r="F20" s="20"/>
      <c r="G20" s="40">
        <f t="shared" si="0"/>
        <v>0</v>
      </c>
      <c r="H20" s="19">
        <f t="shared" si="3"/>
        <v>0</v>
      </c>
      <c r="I20" s="40">
        <f>ROUNDDOWN(H20*'負担金一覧（R03.12.24）'!$D$16,0)</f>
        <v>0</v>
      </c>
      <c r="J20" s="19">
        <f t="shared" si="4"/>
        <v>0</v>
      </c>
      <c r="K20" s="21">
        <f t="shared" si="1"/>
        <v>0</v>
      </c>
    </row>
    <row r="21" spans="1:11" ht="30" customHeight="1">
      <c r="A21" s="26">
        <v>18</v>
      </c>
      <c r="B21" s="102"/>
      <c r="C21" s="93"/>
      <c r="D21" s="98"/>
      <c r="E21" s="40">
        <f t="shared" si="2"/>
        <v>0</v>
      </c>
      <c r="F21" s="20"/>
      <c r="G21" s="40">
        <f t="shared" si="0"/>
        <v>0</v>
      </c>
      <c r="H21" s="19">
        <f t="shared" si="3"/>
        <v>0</v>
      </c>
      <c r="I21" s="40">
        <f>ROUNDDOWN(H21*'負担金一覧（R03.12.24）'!$D$16,0)</f>
        <v>0</v>
      </c>
      <c r="J21" s="19">
        <f t="shared" si="4"/>
        <v>0</v>
      </c>
      <c r="K21" s="21">
        <f t="shared" si="1"/>
        <v>0</v>
      </c>
    </row>
    <row r="22" spans="1:11" ht="30" customHeight="1">
      <c r="A22" s="26">
        <v>19</v>
      </c>
      <c r="B22" s="102"/>
      <c r="C22" s="93"/>
      <c r="D22" s="98"/>
      <c r="E22" s="40">
        <f t="shared" si="2"/>
        <v>0</v>
      </c>
      <c r="F22" s="20"/>
      <c r="G22" s="40">
        <f t="shared" si="0"/>
        <v>0</v>
      </c>
      <c r="H22" s="19">
        <f t="shared" si="3"/>
        <v>0</v>
      </c>
      <c r="I22" s="40">
        <f>ROUNDDOWN(H22*'負担金一覧（R03.12.24）'!$D$16,0)</f>
        <v>0</v>
      </c>
      <c r="J22" s="19">
        <f t="shared" si="4"/>
        <v>0</v>
      </c>
      <c r="K22" s="21">
        <f t="shared" si="1"/>
        <v>0</v>
      </c>
    </row>
    <row r="23" spans="1:11" ht="30" customHeight="1">
      <c r="A23" s="26">
        <v>20</v>
      </c>
      <c r="B23" s="102"/>
      <c r="C23" s="93"/>
      <c r="D23" s="98"/>
      <c r="E23" s="40">
        <f t="shared" si="2"/>
        <v>0</v>
      </c>
      <c r="F23" s="20"/>
      <c r="G23" s="40">
        <f t="shared" si="0"/>
        <v>0</v>
      </c>
      <c r="H23" s="19">
        <f t="shared" si="3"/>
        <v>0</v>
      </c>
      <c r="I23" s="40">
        <f>ROUNDDOWN(H23*'負担金一覧（R03.12.24）'!$D$16,0)</f>
        <v>0</v>
      </c>
      <c r="J23" s="19">
        <f t="shared" si="4"/>
        <v>0</v>
      </c>
      <c r="K23" s="21">
        <f t="shared" si="1"/>
        <v>0</v>
      </c>
    </row>
    <row r="24" spans="1:11" ht="30" customHeight="1">
      <c r="A24" s="26">
        <v>21</v>
      </c>
      <c r="B24" s="102"/>
      <c r="C24" s="93"/>
      <c r="D24" s="98"/>
      <c r="E24" s="40">
        <f t="shared" si="2"/>
        <v>0</v>
      </c>
      <c r="F24" s="20"/>
      <c r="G24" s="40">
        <f t="shared" si="0"/>
        <v>0</v>
      </c>
      <c r="H24" s="19">
        <f t="shared" si="3"/>
        <v>0</v>
      </c>
      <c r="I24" s="40">
        <f>ROUNDDOWN(H24*'負担金一覧（R03.12.24）'!$D$16,0)</f>
        <v>0</v>
      </c>
      <c r="J24" s="19">
        <f t="shared" si="4"/>
        <v>0</v>
      </c>
      <c r="K24" s="21">
        <f t="shared" si="1"/>
        <v>0</v>
      </c>
    </row>
    <row r="25" spans="1:11" ht="30" customHeight="1">
      <c r="A25" s="26">
        <v>22</v>
      </c>
      <c r="B25" s="102"/>
      <c r="C25" s="93"/>
      <c r="D25" s="98"/>
      <c r="E25" s="40">
        <f t="shared" si="2"/>
        <v>0</v>
      </c>
      <c r="F25" s="20"/>
      <c r="G25" s="40">
        <f t="shared" si="0"/>
        <v>0</v>
      </c>
      <c r="H25" s="19">
        <f t="shared" si="3"/>
        <v>0</v>
      </c>
      <c r="I25" s="40">
        <f>ROUNDDOWN(H25*'負担金一覧（R03.12.24）'!$D$16,0)</f>
        <v>0</v>
      </c>
      <c r="J25" s="19">
        <f t="shared" si="4"/>
        <v>0</v>
      </c>
      <c r="K25" s="21">
        <f t="shared" si="1"/>
        <v>0</v>
      </c>
    </row>
    <row r="26" spans="1:11" ht="30" customHeight="1">
      <c r="A26" s="26">
        <v>23</v>
      </c>
      <c r="B26" s="102"/>
      <c r="C26" s="93"/>
      <c r="D26" s="98"/>
      <c r="E26" s="40">
        <f t="shared" si="2"/>
        <v>0</v>
      </c>
      <c r="F26" s="20"/>
      <c r="G26" s="40">
        <f t="shared" si="0"/>
        <v>0</v>
      </c>
      <c r="H26" s="19">
        <f t="shared" si="3"/>
        <v>0</v>
      </c>
      <c r="I26" s="40">
        <f>ROUNDDOWN(H26*'負担金一覧（R03.12.24）'!$D$16,0)</f>
        <v>0</v>
      </c>
      <c r="J26" s="19">
        <f t="shared" si="4"/>
        <v>0</v>
      </c>
      <c r="K26" s="21">
        <f t="shared" si="1"/>
        <v>0</v>
      </c>
    </row>
    <row r="27" spans="1:11" ht="30" customHeight="1">
      <c r="A27" s="26">
        <v>24</v>
      </c>
      <c r="B27" s="102"/>
      <c r="C27" s="93"/>
      <c r="D27" s="98"/>
      <c r="E27" s="40">
        <f t="shared" si="2"/>
        <v>0</v>
      </c>
      <c r="F27" s="20"/>
      <c r="G27" s="40">
        <f t="shared" si="0"/>
        <v>0</v>
      </c>
      <c r="H27" s="19">
        <f t="shared" si="3"/>
        <v>0</v>
      </c>
      <c r="I27" s="40">
        <f>ROUNDDOWN(H27*'負担金一覧（R03.12.24）'!$D$16,0)</f>
        <v>0</v>
      </c>
      <c r="J27" s="19">
        <f t="shared" si="4"/>
        <v>0</v>
      </c>
      <c r="K27" s="21">
        <f t="shared" si="1"/>
        <v>0</v>
      </c>
    </row>
    <row r="28" spans="1:11" ht="30" customHeight="1" thickBot="1">
      <c r="A28" s="26">
        <v>25</v>
      </c>
      <c r="B28" s="103"/>
      <c r="C28" s="94"/>
      <c r="D28" s="99"/>
      <c r="E28" s="22">
        <f t="shared" si="2"/>
        <v>0</v>
      </c>
      <c r="F28" s="23"/>
      <c r="G28" s="22">
        <f t="shared" si="0"/>
        <v>0</v>
      </c>
      <c r="H28" s="22">
        <f t="shared" si="3"/>
        <v>0</v>
      </c>
      <c r="I28" s="22">
        <f>ROUNDDOWN(H28*'負担金一覧（R03.12.24）'!$D$16,0)</f>
        <v>0</v>
      </c>
      <c r="J28" s="22">
        <f t="shared" si="4"/>
        <v>0</v>
      </c>
      <c r="K28" s="24">
        <f t="shared" si="1"/>
        <v>0</v>
      </c>
    </row>
  </sheetData>
  <protectedRanges>
    <protectedRange sqref="C4:D28 F4:F28" name="範囲1"/>
  </protectedRanges>
  <mergeCells count="10">
    <mergeCell ref="B2:B3"/>
    <mergeCell ref="I2:I3"/>
    <mergeCell ref="J2:J3"/>
    <mergeCell ref="K2:K3"/>
    <mergeCell ref="C2:C3"/>
    <mergeCell ref="D2:D3"/>
    <mergeCell ref="E2:E3"/>
    <mergeCell ref="F2:F3"/>
    <mergeCell ref="G2:G3"/>
    <mergeCell ref="H2:H3"/>
  </mergeCells>
  <phoneticPr fontId="2"/>
  <printOptions horizontalCentered="1"/>
  <pageMargins left="0.15748031496062992" right="0.15748031496062992" top="0.78740157480314965" bottom="0.6692913385826772" header="0.31496062992125984" footer="0.31496062992125984"/>
  <pageSetup paperSize="9" scale="6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pane xSplit="1" ySplit="3" topLeftCell="B4" activePane="bottomRight" state="frozen"/>
      <selection activeCell="Y7" sqref="Y7"/>
      <selection pane="topRight" activeCell="Y7" sqref="Y7"/>
      <selection pane="bottomLeft" activeCell="Y7" sqref="Y7"/>
      <selection pane="bottomRight" activeCell="S11" sqref="S11"/>
    </sheetView>
  </sheetViews>
  <sheetFormatPr defaultRowHeight="36" customHeight="1"/>
  <cols>
    <col min="1" max="1" width="3" bestFit="1" customWidth="1"/>
    <col min="2" max="2" width="6.875" customWidth="1"/>
    <col min="3" max="3" width="8.625" style="83" customWidth="1"/>
    <col min="4" max="4" width="7.625" style="100" bestFit="1" customWidth="1"/>
    <col min="5" max="5" width="12.625" style="2" hidden="1" customWidth="1"/>
    <col min="6" max="6" width="6.75" style="2" bestFit="1" customWidth="1"/>
    <col min="7" max="7" width="12.625" style="2" hidden="1" customWidth="1"/>
    <col min="8" max="8" width="12.625" style="7" hidden="1" customWidth="1"/>
    <col min="9" max="9" width="10.625" style="2" hidden="1" customWidth="1"/>
    <col min="10" max="10" width="12.625" style="2" hidden="1" customWidth="1"/>
    <col min="11" max="11" width="12.625" customWidth="1"/>
  </cols>
  <sheetData>
    <row r="1" spans="1:11" ht="66.75" customHeight="1" thickBot="1">
      <c r="B1" s="104"/>
      <c r="C1" s="84"/>
      <c r="D1" s="85" t="s">
        <v>63</v>
      </c>
      <c r="E1" s="5"/>
      <c r="H1" s="2"/>
      <c r="K1" s="2"/>
    </row>
    <row r="2" spans="1:11" ht="30" customHeight="1" thickTop="1" thickBot="1">
      <c r="B2" s="123" t="s">
        <v>65</v>
      </c>
      <c r="C2" s="134" t="s">
        <v>64</v>
      </c>
      <c r="D2" s="136" t="s">
        <v>62</v>
      </c>
      <c r="E2" s="112" t="s">
        <v>19</v>
      </c>
      <c r="F2" s="121" t="s">
        <v>47</v>
      </c>
      <c r="G2" s="112" t="s">
        <v>20</v>
      </c>
      <c r="H2" s="112" t="s">
        <v>21</v>
      </c>
      <c r="I2" s="131" t="s">
        <v>24</v>
      </c>
      <c r="J2" s="112" t="s">
        <v>25</v>
      </c>
      <c r="K2" s="129" t="s">
        <v>18</v>
      </c>
    </row>
    <row r="3" spans="1:11" ht="14.25" thickBot="1">
      <c r="B3" s="124"/>
      <c r="C3" s="135"/>
      <c r="D3" s="137"/>
      <c r="E3" s="112"/>
      <c r="F3" s="122"/>
      <c r="G3" s="113"/>
      <c r="H3" s="113"/>
      <c r="I3" s="132"/>
      <c r="J3" s="113"/>
      <c r="K3" s="130"/>
    </row>
    <row r="4" spans="1:11" ht="30" customHeight="1" thickTop="1">
      <c r="A4" s="26">
        <v>1</v>
      </c>
      <c r="B4" s="101"/>
      <c r="C4" s="92"/>
      <c r="D4" s="97"/>
      <c r="E4" s="40">
        <f>C4*D4</f>
        <v>0</v>
      </c>
      <c r="F4" s="12"/>
      <c r="G4" s="40">
        <f t="shared" ref="G4:G28" si="0">D4*F4</f>
        <v>0</v>
      </c>
      <c r="H4" s="40">
        <f>E4+G4</f>
        <v>0</v>
      </c>
      <c r="I4" s="40">
        <f>ROUNDDOWN(H4*'負担金一覧（R03.12.24）'!$D$16,0)</f>
        <v>0</v>
      </c>
      <c r="J4" s="40">
        <f>I4</f>
        <v>0</v>
      </c>
      <c r="K4" s="17">
        <f t="shared" ref="K4:K28" si="1">H4+J4</f>
        <v>0</v>
      </c>
    </row>
    <row r="5" spans="1:11" ht="30" customHeight="1">
      <c r="A5" s="26">
        <v>2</v>
      </c>
      <c r="B5" s="102"/>
      <c r="C5" s="93"/>
      <c r="D5" s="98"/>
      <c r="E5" s="40">
        <f t="shared" ref="E5:E28" si="2">C5*D5</f>
        <v>0</v>
      </c>
      <c r="F5" s="20"/>
      <c r="G5" s="40">
        <f t="shared" si="0"/>
        <v>0</v>
      </c>
      <c r="H5" s="19">
        <f t="shared" ref="H5:H28" si="3">E5+G5</f>
        <v>0</v>
      </c>
      <c r="I5" s="40">
        <f>ROUNDDOWN(H5*'負担金一覧（R03.12.24）'!$D$16,0)</f>
        <v>0</v>
      </c>
      <c r="J5" s="19">
        <f t="shared" ref="J5:J28" si="4">I5</f>
        <v>0</v>
      </c>
      <c r="K5" s="21">
        <f t="shared" si="1"/>
        <v>0</v>
      </c>
    </row>
    <row r="6" spans="1:11" ht="30" customHeight="1">
      <c r="A6" s="26">
        <v>3</v>
      </c>
      <c r="B6" s="102"/>
      <c r="C6" s="93"/>
      <c r="D6" s="98"/>
      <c r="E6" s="40">
        <f t="shared" si="2"/>
        <v>0</v>
      </c>
      <c r="F6" s="20"/>
      <c r="G6" s="40">
        <f t="shared" si="0"/>
        <v>0</v>
      </c>
      <c r="H6" s="19">
        <f t="shared" si="3"/>
        <v>0</v>
      </c>
      <c r="I6" s="40">
        <f>ROUNDDOWN(H6*'負担金一覧（R03.12.24）'!$D$16,0)</f>
        <v>0</v>
      </c>
      <c r="J6" s="19">
        <f t="shared" si="4"/>
        <v>0</v>
      </c>
      <c r="K6" s="21">
        <f t="shared" si="1"/>
        <v>0</v>
      </c>
    </row>
    <row r="7" spans="1:11" ht="30" customHeight="1">
      <c r="A7" s="26">
        <v>4</v>
      </c>
      <c r="B7" s="102"/>
      <c r="C7" s="93"/>
      <c r="D7" s="98"/>
      <c r="E7" s="40">
        <f t="shared" si="2"/>
        <v>0</v>
      </c>
      <c r="F7" s="20"/>
      <c r="G7" s="40">
        <f t="shared" si="0"/>
        <v>0</v>
      </c>
      <c r="H7" s="19">
        <f t="shared" si="3"/>
        <v>0</v>
      </c>
      <c r="I7" s="40">
        <f>ROUNDDOWN(H7*'負担金一覧（R03.12.24）'!$D$16,0)</f>
        <v>0</v>
      </c>
      <c r="J7" s="19">
        <f t="shared" si="4"/>
        <v>0</v>
      </c>
      <c r="K7" s="21">
        <f t="shared" si="1"/>
        <v>0</v>
      </c>
    </row>
    <row r="8" spans="1:11" ht="30" customHeight="1">
      <c r="A8" s="26">
        <v>5</v>
      </c>
      <c r="B8" s="102"/>
      <c r="C8" s="93"/>
      <c r="D8" s="98"/>
      <c r="E8" s="40">
        <f t="shared" si="2"/>
        <v>0</v>
      </c>
      <c r="F8" s="20"/>
      <c r="G8" s="40">
        <f t="shared" si="0"/>
        <v>0</v>
      </c>
      <c r="H8" s="19">
        <f t="shared" si="3"/>
        <v>0</v>
      </c>
      <c r="I8" s="40">
        <f>ROUNDDOWN(H8*'負担金一覧（R03.12.24）'!$D$16,0)</f>
        <v>0</v>
      </c>
      <c r="J8" s="19">
        <f t="shared" si="4"/>
        <v>0</v>
      </c>
      <c r="K8" s="21">
        <f t="shared" si="1"/>
        <v>0</v>
      </c>
    </row>
    <row r="9" spans="1:11" ht="30" customHeight="1">
      <c r="A9" s="26">
        <v>6</v>
      </c>
      <c r="B9" s="102"/>
      <c r="C9" s="93"/>
      <c r="D9" s="98"/>
      <c r="E9" s="40">
        <f t="shared" si="2"/>
        <v>0</v>
      </c>
      <c r="F9" s="20"/>
      <c r="G9" s="40">
        <f t="shared" si="0"/>
        <v>0</v>
      </c>
      <c r="H9" s="19">
        <f t="shared" si="3"/>
        <v>0</v>
      </c>
      <c r="I9" s="40">
        <f>ROUNDDOWN(H9*'負担金一覧（R03.12.24）'!$D$16,0)</f>
        <v>0</v>
      </c>
      <c r="J9" s="19">
        <f t="shared" si="4"/>
        <v>0</v>
      </c>
      <c r="K9" s="21">
        <f t="shared" si="1"/>
        <v>0</v>
      </c>
    </row>
    <row r="10" spans="1:11" ht="30" customHeight="1">
      <c r="A10" s="26">
        <v>7</v>
      </c>
      <c r="B10" s="102"/>
      <c r="C10" s="93"/>
      <c r="D10" s="98"/>
      <c r="E10" s="40">
        <f t="shared" si="2"/>
        <v>0</v>
      </c>
      <c r="F10" s="20"/>
      <c r="G10" s="40">
        <f t="shared" si="0"/>
        <v>0</v>
      </c>
      <c r="H10" s="19">
        <f t="shared" si="3"/>
        <v>0</v>
      </c>
      <c r="I10" s="40">
        <f>ROUNDDOWN(H10*'負担金一覧（R03.12.24）'!$D$16,0)</f>
        <v>0</v>
      </c>
      <c r="J10" s="19">
        <f t="shared" si="4"/>
        <v>0</v>
      </c>
      <c r="K10" s="21">
        <f t="shared" si="1"/>
        <v>0</v>
      </c>
    </row>
    <row r="11" spans="1:11" ht="30" customHeight="1">
      <c r="A11" s="26">
        <v>8</v>
      </c>
      <c r="B11" s="102"/>
      <c r="C11" s="93"/>
      <c r="D11" s="98"/>
      <c r="E11" s="40">
        <f t="shared" si="2"/>
        <v>0</v>
      </c>
      <c r="F11" s="20"/>
      <c r="G11" s="40">
        <f t="shared" si="0"/>
        <v>0</v>
      </c>
      <c r="H11" s="19">
        <f t="shared" si="3"/>
        <v>0</v>
      </c>
      <c r="I11" s="40">
        <f>ROUNDDOWN(H11*'負担金一覧（R03.12.24）'!$D$16,0)</f>
        <v>0</v>
      </c>
      <c r="J11" s="19">
        <f t="shared" si="4"/>
        <v>0</v>
      </c>
      <c r="K11" s="21">
        <f t="shared" si="1"/>
        <v>0</v>
      </c>
    </row>
    <row r="12" spans="1:11" ht="30" customHeight="1">
      <c r="A12" s="26">
        <v>9</v>
      </c>
      <c r="B12" s="102"/>
      <c r="C12" s="93"/>
      <c r="D12" s="98"/>
      <c r="E12" s="40">
        <f t="shared" si="2"/>
        <v>0</v>
      </c>
      <c r="F12" s="20"/>
      <c r="G12" s="40">
        <f t="shared" si="0"/>
        <v>0</v>
      </c>
      <c r="H12" s="19">
        <f t="shared" si="3"/>
        <v>0</v>
      </c>
      <c r="I12" s="40">
        <f>ROUNDDOWN(H12*'負担金一覧（R03.12.24）'!$D$16,0)</f>
        <v>0</v>
      </c>
      <c r="J12" s="19">
        <f t="shared" si="4"/>
        <v>0</v>
      </c>
      <c r="K12" s="21">
        <f t="shared" si="1"/>
        <v>0</v>
      </c>
    </row>
    <row r="13" spans="1:11" ht="30" customHeight="1">
      <c r="A13" s="26">
        <v>10</v>
      </c>
      <c r="B13" s="102"/>
      <c r="C13" s="93"/>
      <c r="D13" s="98"/>
      <c r="E13" s="40">
        <f t="shared" si="2"/>
        <v>0</v>
      </c>
      <c r="F13" s="20"/>
      <c r="G13" s="40">
        <f t="shared" si="0"/>
        <v>0</v>
      </c>
      <c r="H13" s="19">
        <f t="shared" si="3"/>
        <v>0</v>
      </c>
      <c r="I13" s="40">
        <f>ROUNDDOWN(H13*'負担金一覧（R03.12.24）'!$D$16,0)</f>
        <v>0</v>
      </c>
      <c r="J13" s="19">
        <f t="shared" si="4"/>
        <v>0</v>
      </c>
      <c r="K13" s="21">
        <f t="shared" si="1"/>
        <v>0</v>
      </c>
    </row>
    <row r="14" spans="1:11" ht="30" customHeight="1">
      <c r="A14" s="26">
        <v>11</v>
      </c>
      <c r="B14" s="102"/>
      <c r="C14" s="93"/>
      <c r="D14" s="98"/>
      <c r="E14" s="40">
        <f t="shared" si="2"/>
        <v>0</v>
      </c>
      <c r="F14" s="20"/>
      <c r="G14" s="40">
        <f t="shared" si="0"/>
        <v>0</v>
      </c>
      <c r="H14" s="19">
        <f t="shared" si="3"/>
        <v>0</v>
      </c>
      <c r="I14" s="40">
        <f>ROUNDDOWN(H14*'負担金一覧（R03.12.24）'!$D$16,0)</f>
        <v>0</v>
      </c>
      <c r="J14" s="19">
        <f t="shared" si="4"/>
        <v>0</v>
      </c>
      <c r="K14" s="21">
        <f t="shared" si="1"/>
        <v>0</v>
      </c>
    </row>
    <row r="15" spans="1:11" ht="30" customHeight="1">
      <c r="A15" s="26">
        <v>12</v>
      </c>
      <c r="B15" s="102"/>
      <c r="C15" s="93"/>
      <c r="D15" s="98"/>
      <c r="E15" s="40">
        <f t="shared" si="2"/>
        <v>0</v>
      </c>
      <c r="F15" s="20"/>
      <c r="G15" s="40">
        <f t="shared" si="0"/>
        <v>0</v>
      </c>
      <c r="H15" s="19">
        <f t="shared" si="3"/>
        <v>0</v>
      </c>
      <c r="I15" s="40">
        <f>ROUNDDOWN(H15*'負担金一覧（R03.12.24）'!$D$16,0)</f>
        <v>0</v>
      </c>
      <c r="J15" s="19">
        <f t="shared" si="4"/>
        <v>0</v>
      </c>
      <c r="K15" s="21">
        <f t="shared" si="1"/>
        <v>0</v>
      </c>
    </row>
    <row r="16" spans="1:11" ht="30" customHeight="1">
      <c r="A16" s="26">
        <v>13</v>
      </c>
      <c r="B16" s="102"/>
      <c r="C16" s="93"/>
      <c r="D16" s="98"/>
      <c r="E16" s="40">
        <f t="shared" si="2"/>
        <v>0</v>
      </c>
      <c r="F16" s="20"/>
      <c r="G16" s="40">
        <f t="shared" si="0"/>
        <v>0</v>
      </c>
      <c r="H16" s="19">
        <f t="shared" si="3"/>
        <v>0</v>
      </c>
      <c r="I16" s="40">
        <f>ROUNDDOWN(H16*'負担金一覧（R03.12.24）'!$D$16,0)</f>
        <v>0</v>
      </c>
      <c r="J16" s="19">
        <f t="shared" si="4"/>
        <v>0</v>
      </c>
      <c r="K16" s="21">
        <f t="shared" si="1"/>
        <v>0</v>
      </c>
    </row>
    <row r="17" spans="1:11" ht="30" customHeight="1">
      <c r="A17" s="26">
        <v>14</v>
      </c>
      <c r="B17" s="102"/>
      <c r="C17" s="93"/>
      <c r="D17" s="98"/>
      <c r="E17" s="40">
        <f t="shared" si="2"/>
        <v>0</v>
      </c>
      <c r="F17" s="20"/>
      <c r="G17" s="40">
        <f t="shared" si="0"/>
        <v>0</v>
      </c>
      <c r="H17" s="19">
        <f t="shared" si="3"/>
        <v>0</v>
      </c>
      <c r="I17" s="40">
        <f>ROUNDDOWN(H17*'負担金一覧（R03.12.24）'!$D$16,0)</f>
        <v>0</v>
      </c>
      <c r="J17" s="19">
        <f t="shared" si="4"/>
        <v>0</v>
      </c>
      <c r="K17" s="21">
        <f t="shared" si="1"/>
        <v>0</v>
      </c>
    </row>
    <row r="18" spans="1:11" ht="30" customHeight="1">
      <c r="A18" s="26">
        <v>15</v>
      </c>
      <c r="B18" s="102"/>
      <c r="C18" s="93"/>
      <c r="D18" s="98"/>
      <c r="E18" s="40">
        <f t="shared" si="2"/>
        <v>0</v>
      </c>
      <c r="F18" s="20"/>
      <c r="G18" s="40">
        <f t="shared" si="0"/>
        <v>0</v>
      </c>
      <c r="H18" s="19">
        <f t="shared" si="3"/>
        <v>0</v>
      </c>
      <c r="I18" s="40">
        <f>ROUNDDOWN(H18*'負担金一覧（R03.12.24）'!$D$16,0)</f>
        <v>0</v>
      </c>
      <c r="J18" s="19">
        <f t="shared" si="4"/>
        <v>0</v>
      </c>
      <c r="K18" s="21">
        <f t="shared" si="1"/>
        <v>0</v>
      </c>
    </row>
    <row r="19" spans="1:11" ht="30" customHeight="1">
      <c r="A19" s="26">
        <v>16</v>
      </c>
      <c r="B19" s="102"/>
      <c r="C19" s="93"/>
      <c r="D19" s="98"/>
      <c r="E19" s="40">
        <f t="shared" si="2"/>
        <v>0</v>
      </c>
      <c r="F19" s="20"/>
      <c r="G19" s="40">
        <f t="shared" si="0"/>
        <v>0</v>
      </c>
      <c r="H19" s="19">
        <f t="shared" si="3"/>
        <v>0</v>
      </c>
      <c r="I19" s="40">
        <f>ROUNDDOWN(H19*'負担金一覧（R03.12.24）'!$D$16,0)</f>
        <v>0</v>
      </c>
      <c r="J19" s="19">
        <f t="shared" si="4"/>
        <v>0</v>
      </c>
      <c r="K19" s="21">
        <f t="shared" si="1"/>
        <v>0</v>
      </c>
    </row>
    <row r="20" spans="1:11" ht="30" customHeight="1">
      <c r="A20" s="26">
        <v>17</v>
      </c>
      <c r="B20" s="102"/>
      <c r="C20" s="93"/>
      <c r="D20" s="98"/>
      <c r="E20" s="40">
        <f t="shared" si="2"/>
        <v>0</v>
      </c>
      <c r="F20" s="20"/>
      <c r="G20" s="40">
        <f t="shared" si="0"/>
        <v>0</v>
      </c>
      <c r="H20" s="19">
        <f t="shared" si="3"/>
        <v>0</v>
      </c>
      <c r="I20" s="40">
        <f>ROUNDDOWN(H20*'負担金一覧（R03.12.24）'!$D$16,0)</f>
        <v>0</v>
      </c>
      <c r="J20" s="19">
        <f t="shared" si="4"/>
        <v>0</v>
      </c>
      <c r="K20" s="21">
        <f t="shared" si="1"/>
        <v>0</v>
      </c>
    </row>
    <row r="21" spans="1:11" ht="30" customHeight="1">
      <c r="A21" s="26">
        <v>18</v>
      </c>
      <c r="B21" s="102"/>
      <c r="C21" s="93"/>
      <c r="D21" s="98"/>
      <c r="E21" s="40">
        <f t="shared" si="2"/>
        <v>0</v>
      </c>
      <c r="F21" s="20"/>
      <c r="G21" s="40">
        <f t="shared" si="0"/>
        <v>0</v>
      </c>
      <c r="H21" s="19">
        <f t="shared" si="3"/>
        <v>0</v>
      </c>
      <c r="I21" s="40">
        <f>ROUNDDOWN(H21*'負担金一覧（R03.12.24）'!$D$16,0)</f>
        <v>0</v>
      </c>
      <c r="J21" s="19">
        <f t="shared" si="4"/>
        <v>0</v>
      </c>
      <c r="K21" s="21">
        <f t="shared" si="1"/>
        <v>0</v>
      </c>
    </row>
    <row r="22" spans="1:11" ht="30" customHeight="1">
      <c r="A22" s="26">
        <v>19</v>
      </c>
      <c r="B22" s="102"/>
      <c r="C22" s="93"/>
      <c r="D22" s="98"/>
      <c r="E22" s="40">
        <f t="shared" si="2"/>
        <v>0</v>
      </c>
      <c r="F22" s="20"/>
      <c r="G22" s="40">
        <f t="shared" si="0"/>
        <v>0</v>
      </c>
      <c r="H22" s="19">
        <f t="shared" si="3"/>
        <v>0</v>
      </c>
      <c r="I22" s="40">
        <f>ROUNDDOWN(H22*'負担金一覧（R03.12.24）'!$D$16,0)</f>
        <v>0</v>
      </c>
      <c r="J22" s="19">
        <f t="shared" si="4"/>
        <v>0</v>
      </c>
      <c r="K22" s="21">
        <f t="shared" si="1"/>
        <v>0</v>
      </c>
    </row>
    <row r="23" spans="1:11" ht="30" customHeight="1">
      <c r="A23" s="26">
        <v>20</v>
      </c>
      <c r="B23" s="102"/>
      <c r="C23" s="93"/>
      <c r="D23" s="98"/>
      <c r="E23" s="40">
        <f t="shared" si="2"/>
        <v>0</v>
      </c>
      <c r="F23" s="20"/>
      <c r="G23" s="40">
        <f t="shared" si="0"/>
        <v>0</v>
      </c>
      <c r="H23" s="19">
        <f t="shared" si="3"/>
        <v>0</v>
      </c>
      <c r="I23" s="40">
        <f>ROUNDDOWN(H23*'負担金一覧（R03.12.24）'!$D$16,0)</f>
        <v>0</v>
      </c>
      <c r="J23" s="19">
        <f t="shared" si="4"/>
        <v>0</v>
      </c>
      <c r="K23" s="21">
        <f t="shared" si="1"/>
        <v>0</v>
      </c>
    </row>
    <row r="24" spans="1:11" ht="30" customHeight="1">
      <c r="A24" s="26">
        <v>21</v>
      </c>
      <c r="B24" s="102"/>
      <c r="C24" s="93"/>
      <c r="D24" s="98"/>
      <c r="E24" s="40">
        <f t="shared" si="2"/>
        <v>0</v>
      </c>
      <c r="F24" s="20"/>
      <c r="G24" s="40">
        <f t="shared" si="0"/>
        <v>0</v>
      </c>
      <c r="H24" s="19">
        <f t="shared" si="3"/>
        <v>0</v>
      </c>
      <c r="I24" s="40">
        <f>ROUNDDOWN(H24*'負担金一覧（R03.12.24）'!$D$16,0)</f>
        <v>0</v>
      </c>
      <c r="J24" s="19">
        <f t="shared" si="4"/>
        <v>0</v>
      </c>
      <c r="K24" s="21">
        <f t="shared" si="1"/>
        <v>0</v>
      </c>
    </row>
    <row r="25" spans="1:11" ht="30" customHeight="1">
      <c r="A25" s="26">
        <v>22</v>
      </c>
      <c r="B25" s="102"/>
      <c r="C25" s="93"/>
      <c r="D25" s="98"/>
      <c r="E25" s="40">
        <f t="shared" si="2"/>
        <v>0</v>
      </c>
      <c r="F25" s="20"/>
      <c r="G25" s="40">
        <f t="shared" si="0"/>
        <v>0</v>
      </c>
      <c r="H25" s="19">
        <f t="shared" si="3"/>
        <v>0</v>
      </c>
      <c r="I25" s="40">
        <f>ROUNDDOWN(H25*'負担金一覧（R03.12.24）'!$D$16,0)</f>
        <v>0</v>
      </c>
      <c r="J25" s="19">
        <f t="shared" si="4"/>
        <v>0</v>
      </c>
      <c r="K25" s="21">
        <f t="shared" si="1"/>
        <v>0</v>
      </c>
    </row>
    <row r="26" spans="1:11" ht="30" customHeight="1">
      <c r="A26" s="26">
        <v>23</v>
      </c>
      <c r="B26" s="102"/>
      <c r="C26" s="93"/>
      <c r="D26" s="98"/>
      <c r="E26" s="40">
        <f t="shared" si="2"/>
        <v>0</v>
      </c>
      <c r="F26" s="20"/>
      <c r="G26" s="40">
        <f t="shared" si="0"/>
        <v>0</v>
      </c>
      <c r="H26" s="19">
        <f t="shared" si="3"/>
        <v>0</v>
      </c>
      <c r="I26" s="40">
        <f>ROUNDDOWN(H26*'負担金一覧（R03.12.24）'!$D$16,0)</f>
        <v>0</v>
      </c>
      <c r="J26" s="19">
        <f t="shared" si="4"/>
        <v>0</v>
      </c>
      <c r="K26" s="21">
        <f t="shared" si="1"/>
        <v>0</v>
      </c>
    </row>
    <row r="27" spans="1:11" ht="30" customHeight="1">
      <c r="A27" s="26">
        <v>24</v>
      </c>
      <c r="B27" s="102"/>
      <c r="C27" s="93"/>
      <c r="D27" s="98"/>
      <c r="E27" s="40">
        <f t="shared" si="2"/>
        <v>0</v>
      </c>
      <c r="F27" s="20"/>
      <c r="G27" s="40">
        <f t="shared" si="0"/>
        <v>0</v>
      </c>
      <c r="H27" s="19">
        <f t="shared" si="3"/>
        <v>0</v>
      </c>
      <c r="I27" s="40">
        <f>ROUNDDOWN(H27*'負担金一覧（R03.12.24）'!$D$16,0)</f>
        <v>0</v>
      </c>
      <c r="J27" s="19">
        <f t="shared" si="4"/>
        <v>0</v>
      </c>
      <c r="K27" s="21">
        <f t="shared" si="1"/>
        <v>0</v>
      </c>
    </row>
    <row r="28" spans="1:11" ht="30" customHeight="1" thickBot="1">
      <c r="A28" s="26">
        <v>25</v>
      </c>
      <c r="B28" s="103"/>
      <c r="C28" s="94"/>
      <c r="D28" s="99"/>
      <c r="E28" s="22">
        <f t="shared" si="2"/>
        <v>0</v>
      </c>
      <c r="F28" s="23"/>
      <c r="G28" s="22">
        <f t="shared" si="0"/>
        <v>0</v>
      </c>
      <c r="H28" s="22">
        <f t="shared" si="3"/>
        <v>0</v>
      </c>
      <c r="I28" s="22">
        <f>ROUNDDOWN(H28*'負担金一覧（R03.12.24）'!$D$16,0)</f>
        <v>0</v>
      </c>
      <c r="J28" s="22">
        <f t="shared" si="4"/>
        <v>0</v>
      </c>
      <c r="K28" s="24">
        <f t="shared" si="1"/>
        <v>0</v>
      </c>
    </row>
  </sheetData>
  <protectedRanges>
    <protectedRange sqref="C4:D28 F4:F28" name="範囲1"/>
  </protectedRanges>
  <mergeCells count="10">
    <mergeCell ref="B2:B3"/>
    <mergeCell ref="I2:I3"/>
    <mergeCell ref="J2:J3"/>
    <mergeCell ref="K2:K3"/>
    <mergeCell ref="C2:C3"/>
    <mergeCell ref="D2:D3"/>
    <mergeCell ref="E2:E3"/>
    <mergeCell ref="F2:F3"/>
    <mergeCell ref="G2:G3"/>
    <mergeCell ref="H2:H3"/>
  </mergeCells>
  <phoneticPr fontId="2"/>
  <printOptions horizontalCentered="1"/>
  <pageMargins left="0.15748031496062992" right="0.15748031496062992" top="0.78740157480314965" bottom="0.6692913385826772" header="0.31496062992125984" footer="0.31496062992125984"/>
  <pageSetup paperSize="9" scale="6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zoomScale="150" zoomScaleNormal="150" workbookViewId="0">
      <selection activeCell="G7" sqref="G7"/>
    </sheetView>
  </sheetViews>
  <sheetFormatPr defaultRowHeight="13.5"/>
  <cols>
    <col min="1" max="1" width="13.875" style="60" customWidth="1"/>
    <col min="2" max="16384" width="9" style="60"/>
  </cols>
  <sheetData>
    <row r="1" spans="1:7" ht="18.75">
      <c r="A1" s="70" t="s">
        <v>70</v>
      </c>
    </row>
    <row r="2" spans="1:7">
      <c r="A2" s="61"/>
      <c r="B2" s="61"/>
      <c r="C2" s="61"/>
      <c r="D2" s="61"/>
      <c r="E2" s="61"/>
      <c r="F2" s="61"/>
    </row>
    <row r="3" spans="1:7">
      <c r="A3" s="62" t="s">
        <v>32</v>
      </c>
    </row>
    <row r="4" spans="1:7" ht="27.75" customHeight="1">
      <c r="A4" s="63"/>
      <c r="B4" s="64" t="s">
        <v>39</v>
      </c>
      <c r="C4" s="64" t="s">
        <v>40</v>
      </c>
      <c r="D4" s="64" t="s">
        <v>41</v>
      </c>
      <c r="E4" s="64" t="s">
        <v>42</v>
      </c>
      <c r="F4" s="64" t="s">
        <v>36</v>
      </c>
    </row>
    <row r="5" spans="1:7">
      <c r="A5" s="63" t="s">
        <v>37</v>
      </c>
      <c r="B5" s="66">
        <v>9.1499999999999998E-2</v>
      </c>
      <c r="C5" s="95">
        <v>5.1450000000000003E-2</v>
      </c>
      <c r="D5" s="95">
        <v>8.9999999999999993E-3</v>
      </c>
      <c r="E5" s="66">
        <v>3.5999999999999999E-3</v>
      </c>
      <c r="F5" s="63">
        <f>SUM(B5:E5)</f>
        <v>0.15554999999999999</v>
      </c>
      <c r="G5" s="68" t="s">
        <v>71</v>
      </c>
    </row>
    <row r="6" spans="1:7">
      <c r="A6" s="63" t="s">
        <v>53</v>
      </c>
      <c r="B6" s="66">
        <v>9.1499999999999998E-2</v>
      </c>
      <c r="C6" s="95">
        <v>5.1450000000000003E-2</v>
      </c>
      <c r="D6" s="95">
        <v>8.9999999999999993E-3</v>
      </c>
      <c r="E6" s="66">
        <v>3.5999999999999999E-3</v>
      </c>
      <c r="F6" s="63">
        <f>SUM(B6:E6)</f>
        <v>0.15554999999999999</v>
      </c>
      <c r="G6" s="69"/>
    </row>
    <row r="7" spans="1:7">
      <c r="A7" s="63" t="s">
        <v>54</v>
      </c>
      <c r="B7" s="66">
        <v>9.1499999999999998E-2</v>
      </c>
      <c r="C7" s="95">
        <v>5.1450000000000003E-2</v>
      </c>
      <c r="D7" s="95">
        <v>8.9999999999999993E-3</v>
      </c>
      <c r="E7" s="66">
        <v>3.5999999999999999E-3</v>
      </c>
      <c r="F7" s="63">
        <f>SUM(B7:E7)</f>
        <v>0.15554999999999999</v>
      </c>
      <c r="G7" s="68" t="s">
        <v>72</v>
      </c>
    </row>
    <row r="8" spans="1:7">
      <c r="A8" s="65" t="s">
        <v>38</v>
      </c>
      <c r="B8" s="65">
        <f>(B5*5+B6*6+B7*1)/12</f>
        <v>9.1499999999999984E-2</v>
      </c>
      <c r="C8" s="65">
        <f>(C5*5+C6*6+C7*1)/12</f>
        <v>5.1450000000000003E-2</v>
      </c>
      <c r="D8" s="65">
        <f>(D5*5+D6*6+D7*1)/12</f>
        <v>8.9999999999999993E-3</v>
      </c>
      <c r="E8" s="65">
        <f>(E5*5+E6*6+E7*1)/12</f>
        <v>3.5999999999999995E-3</v>
      </c>
      <c r="F8" s="65">
        <f>(F5*5+F6*6+F7*1)/12</f>
        <v>0.15554999999999999</v>
      </c>
    </row>
    <row r="10" spans="1:7">
      <c r="A10" s="60" t="s">
        <v>5</v>
      </c>
    </row>
    <row r="11" spans="1:7">
      <c r="A11" s="63"/>
      <c r="B11" s="64" t="s">
        <v>4</v>
      </c>
    </row>
    <row r="12" spans="1:7">
      <c r="A12" s="65" t="s">
        <v>9</v>
      </c>
      <c r="B12" s="65">
        <v>6.0000000000000001E-3</v>
      </c>
    </row>
    <row r="14" spans="1:7">
      <c r="A14" s="60" t="s">
        <v>6</v>
      </c>
    </row>
    <row r="15" spans="1:7">
      <c r="A15" s="63"/>
      <c r="B15" s="64" t="s">
        <v>7</v>
      </c>
      <c r="C15" s="64" t="s">
        <v>8</v>
      </c>
      <c r="D15" s="64" t="s">
        <v>4</v>
      </c>
    </row>
    <row r="16" spans="1:7">
      <c r="A16" s="65" t="s">
        <v>9</v>
      </c>
      <c r="B16" s="71">
        <v>2.0400000000000001E-3</v>
      </c>
      <c r="C16" s="72">
        <v>2.0000000000000002E-5</v>
      </c>
      <c r="D16" s="65">
        <f>SUM(B16:C16)</f>
        <v>2.0600000000000002E-3</v>
      </c>
      <c r="E16" s="68" t="s">
        <v>73</v>
      </c>
      <c r="F16" s="68"/>
    </row>
    <row r="20" spans="1:6">
      <c r="A20" s="138" t="s">
        <v>61</v>
      </c>
      <c r="B20" s="138"/>
      <c r="C20" s="138"/>
      <c r="D20" s="138"/>
      <c r="E20" s="138"/>
      <c r="F20" s="138"/>
    </row>
    <row r="21" spans="1:6">
      <c r="A21" s="138" t="s">
        <v>34</v>
      </c>
      <c r="B21" s="138"/>
      <c r="C21" s="138"/>
      <c r="D21" s="138"/>
      <c r="E21" s="138"/>
      <c r="F21" s="138"/>
    </row>
    <row r="22" spans="1:6">
      <c r="A22" s="138"/>
      <c r="B22" s="138"/>
      <c r="C22" s="138"/>
      <c r="D22" s="138"/>
      <c r="E22" s="138"/>
      <c r="F22" s="138"/>
    </row>
    <row r="23" spans="1:6">
      <c r="A23" s="138"/>
      <c r="B23" s="138"/>
      <c r="C23" s="138"/>
      <c r="D23" s="138"/>
      <c r="E23" s="138"/>
      <c r="F23" s="138"/>
    </row>
  </sheetData>
  <mergeCells count="4">
    <mergeCell ref="A20:F20"/>
    <mergeCell ref="A21:F21"/>
    <mergeCell ref="A22:F22"/>
    <mergeCell ref="A23:F23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【様式5】入力シート（その他・１ヶ月以上）</vt:lpstr>
      <vt:lpstr>【様式５】入力シート（その他・単発契約)</vt:lpstr>
      <vt:lpstr>入力シート（府大非常勤講師・TA・SA)</vt:lpstr>
      <vt:lpstr>入力シート（市大非常勤講師・TA・SA) </vt:lpstr>
      <vt:lpstr>負担金一覧（R03.12.24）</vt:lpstr>
      <vt:lpstr>'【様式5】入力シート（その他・１ヶ月以上）'!Print_Area</vt:lpstr>
      <vt:lpstr>'【様式５】入力シート（その他・単発契約)'!Print_Area</vt:lpstr>
      <vt:lpstr>'入力シート（市大非常勤講師・TA・SA) '!Print_Area</vt:lpstr>
      <vt:lpstr>'入力シート（府大非常勤講師・TA・SA)'!Print_Area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jinji19-1</dc:creator>
  <dc:description>シートの保護解除パスワードhogo</dc:description>
  <cp:lastModifiedBy>市大人事（川上）</cp:lastModifiedBy>
  <cp:lastPrinted>2021-09-08T02:07:37Z</cp:lastPrinted>
  <dcterms:created xsi:type="dcterms:W3CDTF">2008-01-21T05:19:40Z</dcterms:created>
  <dcterms:modified xsi:type="dcterms:W3CDTF">2022-01-07T05:47:04Z</dcterms:modified>
</cp:coreProperties>
</file>